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309414069\Desktop\"/>
    </mc:Choice>
  </mc:AlternateContent>
  <bookViews>
    <workbookView xWindow="0" yWindow="0" windowWidth="8205" windowHeight="3135" tabRatio="500" firstSheet="1" activeTab="3"/>
  </bookViews>
  <sheets>
    <sheet name="ENUNCIADO ASIENTOS Y GANANCIAS" sheetId="1" r:id="rId1"/>
    <sheet name="ASIENTOS" sheetId="2" r:id="rId2"/>
    <sheet name="GANANCIAS" sheetId="3" r:id="rId3"/>
    <sheet name="SUMAS Y SALDOS" sheetId="4" r:id="rId4"/>
    <sheet name="ESTADOS" sheetId="5" r:id="rId5"/>
  </sheets>
  <externalReferences>
    <externalReference r:id="rId6"/>
  </externalReferenc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5" i="5" l="1"/>
  <c r="H61" i="5"/>
  <c r="G58" i="5"/>
  <c r="C58" i="5"/>
  <c r="C68" i="5" s="1"/>
  <c r="D56" i="5"/>
  <c r="D58" i="5" s="1"/>
  <c r="D68" i="5" s="1"/>
  <c r="C56" i="5"/>
  <c r="H56" i="5" s="1"/>
  <c r="H58" i="5" s="1"/>
  <c r="H12" i="5"/>
  <c r="H10" i="5"/>
  <c r="D37" i="4"/>
  <c r="C37" i="4"/>
  <c r="B37" i="4"/>
  <c r="D34" i="4"/>
  <c r="F34" i="4" s="1"/>
  <c r="J34" i="4" s="1"/>
  <c r="F33" i="4"/>
  <c r="J33" i="4" s="1"/>
  <c r="D33" i="4"/>
  <c r="D32" i="4"/>
  <c r="F32" i="4" s="1"/>
  <c r="J32" i="4" s="1"/>
  <c r="J29" i="4"/>
  <c r="F29" i="4"/>
  <c r="D29" i="4"/>
  <c r="J28" i="4"/>
  <c r="F28" i="4"/>
  <c r="J27" i="4"/>
  <c r="D31" i="5" s="1"/>
  <c r="F27" i="4"/>
  <c r="E26" i="4"/>
  <c r="G26" i="4" s="1"/>
  <c r="K26" i="4" s="1"/>
  <c r="F25" i="4"/>
  <c r="H25" i="4" s="1"/>
  <c r="D25" i="4"/>
  <c r="J24" i="4"/>
  <c r="D37" i="5" s="1"/>
  <c r="F24" i="4"/>
  <c r="J23" i="4"/>
  <c r="F23" i="4"/>
  <c r="K22" i="4"/>
  <c r="G22" i="4"/>
  <c r="D21" i="4"/>
  <c r="F21" i="4" s="1"/>
  <c r="J21" i="4" s="1"/>
  <c r="G20" i="4"/>
  <c r="K20" i="4" s="1"/>
  <c r="D43" i="5" s="1"/>
  <c r="F19" i="4"/>
  <c r="J19" i="4" s="1"/>
  <c r="F18" i="4"/>
  <c r="J18" i="4" s="1"/>
  <c r="F17" i="4"/>
  <c r="J17" i="4" s="1"/>
  <c r="G15" i="4"/>
  <c r="K15" i="4" s="1"/>
  <c r="G13" i="4"/>
  <c r="I13" i="4" s="1"/>
  <c r="G12" i="4"/>
  <c r="I12" i="4" s="1"/>
  <c r="G11" i="4"/>
  <c r="I11" i="4" s="1"/>
  <c r="G10" i="4"/>
  <c r="F9" i="4"/>
  <c r="H9" i="4" s="1"/>
  <c r="D10" i="5" s="1"/>
  <c r="D8" i="4"/>
  <c r="E7" i="4"/>
  <c r="F6" i="4"/>
  <c r="H6" i="4" s="1"/>
  <c r="D8" i="5" s="1"/>
  <c r="F5" i="4"/>
  <c r="H5" i="4" s="1"/>
  <c r="D7" i="5" s="1"/>
  <c r="F4" i="4"/>
  <c r="H4" i="4" s="1"/>
  <c r="F3" i="4"/>
  <c r="F37" i="4" s="1"/>
  <c r="E3" i="4"/>
  <c r="F33" i="3"/>
  <c r="C50" i="2"/>
  <c r="E35" i="4" s="1"/>
  <c r="G35" i="4" s="1"/>
  <c r="I35" i="4" s="1"/>
  <c r="M48" i="2"/>
  <c r="I48" i="2"/>
  <c r="I44" i="2"/>
  <c r="I45" i="2" s="1"/>
  <c r="C44" i="2" s="1"/>
  <c r="E31" i="4" s="1"/>
  <c r="G31" i="4" s="1"/>
  <c r="I31" i="4" s="1"/>
  <c r="H44" i="2"/>
  <c r="G44" i="2"/>
  <c r="J44" i="2" s="1"/>
  <c r="C43" i="2" s="1"/>
  <c r="E30" i="4" s="1"/>
  <c r="G30" i="4" s="1"/>
  <c r="I30" i="4" s="1"/>
  <c r="H29" i="2"/>
  <c r="H24" i="2"/>
  <c r="G19" i="2"/>
  <c r="I18" i="2"/>
  <c r="I17" i="2"/>
  <c r="G13" i="2"/>
  <c r="I12" i="2"/>
  <c r="B65" i="1"/>
  <c r="C22" i="1"/>
  <c r="B22" i="1"/>
  <c r="D41" i="5" l="1"/>
  <c r="D36" i="5"/>
  <c r="J37" i="4"/>
  <c r="E37" i="4"/>
  <c r="G37" i="4"/>
  <c r="K37" i="4"/>
  <c r="K38" i="4" s="1"/>
  <c r="D30" i="5"/>
  <c r="D32" i="5" s="1"/>
  <c r="D45" i="5" s="1"/>
  <c r="G67" i="5" s="1"/>
  <c r="H67" i="5" s="1"/>
  <c r="H68" i="5" s="1"/>
  <c r="H21" i="5" s="1"/>
  <c r="H3" i="4"/>
  <c r="I10" i="4"/>
  <c r="H9" i="5" l="1"/>
  <c r="H14" i="5" s="1"/>
  <c r="H20" i="5" s="1"/>
  <c r="H22" i="5" s="1"/>
  <c r="I37" i="4"/>
  <c r="C7" i="3"/>
  <c r="C19" i="3" s="1"/>
  <c r="C24" i="3" s="1"/>
  <c r="C26" i="3" s="1"/>
  <c r="I38" i="4"/>
  <c r="H37" i="4"/>
  <c r="H39" i="4" s="1"/>
  <c r="D6" i="5"/>
  <c r="D11" i="5" s="1"/>
  <c r="D22" i="5" s="1"/>
  <c r="G68" i="5"/>
  <c r="I39" i="4" l="1"/>
</calcChain>
</file>

<file path=xl/sharedStrings.xml><?xml version="1.0" encoding="utf-8"?>
<sst xmlns="http://schemas.openxmlformats.org/spreadsheetml/2006/main" count="296" uniqueCount="257">
  <si>
    <t>EFIP 1</t>
  </si>
  <si>
    <t>EXAMEN JUNIO 2016</t>
  </si>
  <si>
    <t>Debe</t>
  </si>
  <si>
    <t>Haber</t>
  </si>
  <si>
    <t>Caja</t>
  </si>
  <si>
    <t>Moneda extranjera</t>
  </si>
  <si>
    <t>Acciones c/ cotizacion</t>
  </si>
  <si>
    <t>Clientes</t>
  </si>
  <si>
    <t>Documentos a cobrar</t>
  </si>
  <si>
    <t>Intereses no devengados</t>
  </si>
  <si>
    <t>Mercaderias</t>
  </si>
  <si>
    <t>Reg. Nac. Seguridad Social</t>
  </si>
  <si>
    <t>Ley de riesgo de trabajo</t>
  </si>
  <si>
    <t>Reg Nac Seg. Social</t>
  </si>
  <si>
    <t>Capital social</t>
  </si>
  <si>
    <t>Aportes irrevocables</t>
  </si>
  <si>
    <t>Ventas</t>
  </si>
  <si>
    <t>Compras</t>
  </si>
  <si>
    <t>Alquileres</t>
  </si>
  <si>
    <t>Sueldos y Jornales</t>
  </si>
  <si>
    <t>Cargas Sociales</t>
  </si>
  <si>
    <t>Div cobrados</t>
  </si>
  <si>
    <t>TOTALES</t>
  </si>
  <si>
    <t>Informacion adicional</t>
  </si>
  <si>
    <t>la empresa esta organizada bajo la forma de una SA y administrada por dos directores. Fecha de cierre 31-12</t>
  </si>
  <si>
    <t>* El 31/12 se realizo un arqueo de caja detectando un faltante de $100. El faltante no esta contabilizado</t>
  </si>
  <si>
    <t>* MONEDA EXTRANJERA Y ACC C/ COTIZ = se mantienen USD 100 adquiridos a $ 500 y  100 acciones adq a $1000</t>
  </si>
  <si>
    <t>La cotizacion al cierre es de $14 y $9 c/u respectivamente.</t>
  </si>
  <si>
    <t>Para negociar las acciones se debe pagar una comision del 1% al agente de bolsa</t>
  </si>
  <si>
    <t xml:space="preserve">* Se abona en efectivo $ 400 en concepto de multa por presentacion fuera de termino de DDJJ de aportes y contribuciones. No esta contabilizado </t>
  </si>
  <si>
    <t>* Documentos a cobrar</t>
  </si>
  <si>
    <t>El 31-12 fue recibido un documento a 30 dias por $ 5000 y en forma inmediata se descuenta en una entidad bancaria. La tasa de interes de la operación es de 6%. La operación de descuento no se encuentra contabilizada</t>
  </si>
  <si>
    <t>* Mercaderias</t>
  </si>
  <si>
    <t>Existencia final valuada al costo de la ultima compra y coincidente con incurrido</t>
  </si>
  <si>
    <t>$6400</t>
  </si>
  <si>
    <t xml:space="preserve">El costo de reposicion al cierre es de </t>
  </si>
  <si>
    <t>$6500</t>
  </si>
  <si>
    <t xml:space="preserve">El VNR a fecha de cierre es de </t>
  </si>
  <si>
    <t>$6300</t>
  </si>
  <si>
    <t>* Aporte irrevocables de capital</t>
  </si>
  <si>
    <t>El 20-05-x1 se capitalizaron los aportes irrevocables. No se encuentran contabilizados</t>
  </si>
  <si>
    <t>* Liquidacion de sueldos</t>
  </si>
  <si>
    <t>El 31/12/x1 un trabajador es despedido sin causa justificada</t>
  </si>
  <si>
    <t>Fecha de ingreso 01/05/x1</t>
  </si>
  <si>
    <t xml:space="preserve">Sueldo mensual </t>
  </si>
  <si>
    <t>Hs extras Oct - x1</t>
  </si>
  <si>
    <t>Aportes previsionales</t>
  </si>
  <si>
    <t>Aportes obra social</t>
  </si>
  <si>
    <t>Ley riesgo de trabajo</t>
  </si>
  <si>
    <t>Contrib previsionales</t>
  </si>
  <si>
    <t>Contrib obra social</t>
  </si>
  <si>
    <t>Sueldo del ultimo mes esta contabilizado y no se encuentran otorgadas las vacaciones pertinentes y no se encuentra contabilizada la liquidacion final</t>
  </si>
  <si>
    <t>* Honorarios Directores</t>
  </si>
  <si>
    <t>Director A</t>
  </si>
  <si>
    <t>Director B</t>
  </si>
  <si>
    <t>PIDE :</t>
  </si>
  <si>
    <t>ASIENTOS CONTABLES</t>
  </si>
  <si>
    <t>LIQUIDACION DE IMPUESTO A LAS GANANCIAS</t>
  </si>
  <si>
    <t>CONFECCION DE ESTADOS CONTABLES: ESP, ER Y EEPN</t>
  </si>
  <si>
    <t>ASIENTOS CONTABLES.</t>
  </si>
  <si>
    <t>CALCULOS AUXILIARES</t>
  </si>
  <si>
    <t>FALTANTE DE CAJA</t>
  </si>
  <si>
    <t>1) ARQUEO DE CAJA</t>
  </si>
  <si>
    <t xml:space="preserve">   A CAJA</t>
  </si>
  <si>
    <t>FALTANTE DE CAJA $100</t>
  </si>
  <si>
    <t>2) MONEDA EXTRANJERA</t>
  </si>
  <si>
    <t>MONEDA ENTRANJERA</t>
  </si>
  <si>
    <t>USD 100</t>
  </si>
  <si>
    <t>ADQUIRIDOS A $500</t>
  </si>
  <si>
    <t xml:space="preserve"> A DIFERENCIA DE CAMBIO </t>
  </si>
  <si>
    <t>CIERRE COTIZ : $14</t>
  </si>
  <si>
    <t>VALUACION ME AL CIERRE = USD 100 * $14=</t>
  </si>
  <si>
    <t>AJUSTE = 1400-500=</t>
  </si>
  <si>
    <t>DIF. DE COTIZACION</t>
  </si>
  <si>
    <t>AJ GCIAS</t>
  </si>
  <si>
    <t xml:space="preserve">  A ACCIONES C/ COTIZACION</t>
  </si>
  <si>
    <t>3) ACCIONES C/ COTIZACION</t>
  </si>
  <si>
    <t>100 ACC ADQ $1000</t>
  </si>
  <si>
    <t>VALUACION AL CIERRE = VNR = 9 – (1%*9) =</t>
  </si>
  <si>
    <t>POR ACC</t>
  </si>
  <si>
    <t>MULTAS PAGADAS</t>
  </si>
  <si>
    <t>VALUACION TOTAL = 100 ACC * 8,91 =</t>
  </si>
  <si>
    <t xml:space="preserve">  A CAJA</t>
  </si>
  <si>
    <t>AJUSTE = 1000-891 =</t>
  </si>
  <si>
    <t>4) PAGO DE MULTA EN EFECTIVO</t>
  </si>
  <si>
    <t>BANCO C/C</t>
  </si>
  <si>
    <t>INTERESES NO DEV</t>
  </si>
  <si>
    <t>5) DESCUENTO DE DOCUMENTO</t>
  </si>
  <si>
    <t xml:space="preserve">  A RDO POR TENENCIA</t>
  </si>
  <si>
    <t xml:space="preserve">BANCO = </t>
  </si>
  <si>
    <t>5000 * ( 1-0,06) =</t>
  </si>
  <si>
    <t>A DOC. A COBRAR</t>
  </si>
  <si>
    <t>6) cmv</t>
  </si>
  <si>
    <t>CMV</t>
  </si>
  <si>
    <t>inv periodico. Cta compras</t>
  </si>
  <si>
    <t>MERCADERÍAS</t>
  </si>
  <si>
    <t>CMV =  6000+15000 -6400=</t>
  </si>
  <si>
    <t xml:space="preserve">  A COMPRAS</t>
  </si>
  <si>
    <t>7) VALUACION</t>
  </si>
  <si>
    <t>RESULTADO POR TENENCIA</t>
  </si>
  <si>
    <t>AL COSTO DE REPOSICION C/ LIMITE VALOR RECUP (VNR)</t>
  </si>
  <si>
    <t xml:space="preserve">  A MERCADERÍAS</t>
  </si>
  <si>
    <r>
      <rPr>
        <sz val="14"/>
        <color rgb="FF000000"/>
        <rFont val="Calibri"/>
        <family val="2"/>
        <charset val="1"/>
      </rPr>
      <t xml:space="preserve">6500                              &gt;                                          </t>
    </r>
    <r>
      <rPr>
        <b/>
        <sz val="14"/>
        <color rgb="FF800000"/>
        <rFont val="Calibri"/>
        <family val="2"/>
        <charset val="1"/>
      </rPr>
      <t>6300</t>
    </r>
  </si>
  <si>
    <t>VALUO</t>
  </si>
  <si>
    <t>AJUSTE= 6400-6300= 100</t>
  </si>
  <si>
    <t>APORTES IRREVOCABLES</t>
  </si>
  <si>
    <t xml:space="preserve">  A CAPITAL </t>
  </si>
  <si>
    <t>8) APORTES IRREVOCABLES CAPITALIZADOS</t>
  </si>
  <si>
    <t>9)  SUELDOS</t>
  </si>
  <si>
    <t xml:space="preserve"> DESPIDO =31/12/X1 </t>
  </si>
  <si>
    <t>INGRESO = 01/05/X1</t>
  </si>
  <si>
    <t>SAC</t>
  </si>
  <si>
    <t>CON. REMUNERATIVOS</t>
  </si>
  <si>
    <t>CARGAS SOC</t>
  </si>
  <si>
    <t xml:space="preserve">  A SAC A PAGAR</t>
  </si>
  <si>
    <t>SUELDO PAGADO</t>
  </si>
  <si>
    <t>IMPORTE</t>
  </si>
  <si>
    <t>APORTES</t>
  </si>
  <si>
    <t>CONTRIB</t>
  </si>
  <si>
    <t>A PAGAR</t>
  </si>
  <si>
    <t xml:space="preserve">  A APORTES Y CONT A PAGAR</t>
  </si>
  <si>
    <t>SAC = (600+100)/2</t>
  </si>
  <si>
    <t xml:space="preserve">INCLUYO HS EXTRAS </t>
  </si>
  <si>
    <t>AP + CONT =</t>
  </si>
  <si>
    <t>VAC NO GOZADAS</t>
  </si>
  <si>
    <t>10) CONC NO REMUNERATIVOS</t>
  </si>
  <si>
    <t>IND SUST PREAVISO</t>
  </si>
  <si>
    <t>VAC NO GOZADAS = 600 / 25 * 14 * 245/365 =</t>
  </si>
  <si>
    <t>31+30+31+31+30+31+30+31=</t>
  </si>
  <si>
    <t>IND ART 245</t>
  </si>
  <si>
    <t>IND SUST PREAVISO = 1 MES = 600</t>
  </si>
  <si>
    <t xml:space="preserve">  A INDEMIN A PAGAR</t>
  </si>
  <si>
    <t>IND INT MES DESPIDOS = NO CORRESPONDE</t>
  </si>
  <si>
    <t>IND ART 245 = 600 * 1 AÑO =600</t>
  </si>
  <si>
    <t>ANTIG = 8 MESES = SUPERA FRACC 3 MESES SE COMPUTA 1 AÑO</t>
  </si>
  <si>
    <t>DESCRIPCION</t>
  </si>
  <si>
    <t>-</t>
  </si>
  <si>
    <t>+</t>
  </si>
  <si>
    <t>RESULTADO DEL EJERCICIO</t>
  </si>
  <si>
    <t>1) ACCIONES SE VALUAN AL COSTO</t>
  </si>
  <si>
    <t>1) ANULACIÓN DIF DE COTIZ ACCIONES</t>
  </si>
  <si>
    <t>2) MULTAS POR PRESENTACION FUERA DE TERMINO</t>
  </si>
  <si>
    <t>2) MULTAS NO DEDUCIBLES</t>
  </si>
  <si>
    <t>NO DEDUCIBLES ART 88 GCIAS</t>
  </si>
  <si>
    <t>3) CMV . SIN AJUSTE</t>
  </si>
  <si>
    <t>3) CMV</t>
  </si>
  <si>
    <t>CMV IMPOSITIVO ( UTLTIMA COMPRA)  = 6000+15000-6400= 14600</t>
  </si>
  <si>
    <t xml:space="preserve">4) AJUSTE RXT VALUACION MERCADERÍAS </t>
  </si>
  <si>
    <t>CMV CONTABLE S/ MAYOR = 14600</t>
  </si>
  <si>
    <t>5) DIV COBRADOS DEL PAIS. NO COMPUTABLES</t>
  </si>
  <si>
    <t>4) VALUACION MERC. (RXT)</t>
  </si>
  <si>
    <t>VALUACION IMPOSITIVA (Ef ultima compra ) 6400</t>
  </si>
  <si>
    <t>AJUSTE +100</t>
  </si>
  <si>
    <t>UTILIDAD IMPOSITIVA ANTES DED HONOR</t>
  </si>
  <si>
    <t>VALUACION CONTABLE S/ MAYOR = 6300</t>
  </si>
  <si>
    <t>6 ) DEDUCCION HONORA A DIRECTORES</t>
  </si>
  <si>
    <t xml:space="preserve">5) DIVIDENDOS COBRADOS </t>
  </si>
  <si>
    <t>SUPONEMOS DEL PAIS</t>
  </si>
  <si>
    <t>NO COMPUTABLES</t>
  </si>
  <si>
    <t>GICA NETA SUJETA A IMPUESTO</t>
  </si>
  <si>
    <t>6) HONORARIOS A DIRECTORES</t>
  </si>
  <si>
    <t>IMPUESTO 35%</t>
  </si>
  <si>
    <t>DIRECTORES</t>
  </si>
  <si>
    <t>TOPE FIJO</t>
  </si>
  <si>
    <t xml:space="preserve">A </t>
  </si>
  <si>
    <t>B</t>
  </si>
  <si>
    <t>TOPE VARIABLE = (0,25* 16647,47) – (0,25*0,35* 16756,47)/0,9125</t>
  </si>
  <si>
    <t>TOPE VARIABLE</t>
  </si>
  <si>
    <t>MAYOR = 11500 IGUAL SUMA ASIGNADA</t>
  </si>
  <si>
    <t>Saldos</t>
  </si>
  <si>
    <t>Ajustes</t>
  </si>
  <si>
    <t>Saldos ajustados</t>
  </si>
  <si>
    <t>Cuentas Patrimoniales</t>
  </si>
  <si>
    <t>Cuentas de Resultado</t>
  </si>
  <si>
    <t>Detalle</t>
  </si>
  <si>
    <t>Activo</t>
  </si>
  <si>
    <t>P+PN</t>
  </si>
  <si>
    <t>R-</t>
  </si>
  <si>
    <t>R+</t>
  </si>
  <si>
    <t>DIFERENCIA DE CAMBIO ( VAL MON EXT)</t>
  </si>
  <si>
    <t>DIF DE COTIZAC (ACC)</t>
  </si>
  <si>
    <t>RDO POR TCIA (NEG CREDITOS)</t>
  </si>
  <si>
    <t>RXT ( VAL MERCAD)</t>
  </si>
  <si>
    <t xml:space="preserve">  SAC A PAGAR</t>
  </si>
  <si>
    <t xml:space="preserve">  APORTES Y CONT A PAGAR</t>
  </si>
  <si>
    <t xml:space="preserve">   INDEMIN A PAGAR</t>
  </si>
  <si>
    <t>Sub -totales</t>
  </si>
  <si>
    <t>Resultado del ejercicio</t>
  </si>
  <si>
    <t>Totales</t>
  </si>
  <si>
    <t>ESTADO DE SIT PATRIMONIAL</t>
  </si>
  <si>
    <r>
      <rPr>
        <b/>
        <sz val="8"/>
        <color rgb="FF800000"/>
        <rFont val="Arial"/>
        <family val="2"/>
        <charset val="1"/>
      </rPr>
      <t xml:space="preserve"> </t>
    </r>
    <r>
      <rPr>
        <b/>
        <u/>
        <sz val="8"/>
        <rFont val="Arial"/>
        <family val="2"/>
        <charset val="1"/>
      </rPr>
      <t>ACTIVO</t>
    </r>
  </si>
  <si>
    <r>
      <rPr>
        <b/>
        <sz val="8"/>
        <color rgb="FF800000"/>
        <rFont val="Arial"/>
        <family val="2"/>
        <charset val="1"/>
      </rPr>
      <t xml:space="preserve"> </t>
    </r>
    <r>
      <rPr>
        <b/>
        <u/>
        <sz val="8"/>
        <rFont val="Arial"/>
        <family val="2"/>
        <charset val="1"/>
      </rPr>
      <t>PASIVO</t>
    </r>
  </si>
  <si>
    <t>Activo corriente</t>
  </si>
  <si>
    <t>Pasivo corriente</t>
  </si>
  <si>
    <t xml:space="preserve">Caja y bancos </t>
  </si>
  <si>
    <t>Deudas:</t>
  </si>
  <si>
    <t>Inversiones temporarias</t>
  </si>
  <si>
    <t>Comerciales</t>
  </si>
  <si>
    <t xml:space="preserve">Créditos por ventas </t>
  </si>
  <si>
    <t>Préstamos</t>
  </si>
  <si>
    <t xml:space="preserve">Otros créditos </t>
  </si>
  <si>
    <t>Remuneraciones y cargas soc.</t>
  </si>
  <si>
    <t>Bienes de cambio</t>
  </si>
  <si>
    <t>Cargas fiscales</t>
  </si>
  <si>
    <t>Total del activo corriente</t>
  </si>
  <si>
    <t>Anticipos de clientes</t>
  </si>
  <si>
    <t>Dividendos a pagar</t>
  </si>
  <si>
    <t>Activo no corriente</t>
  </si>
  <si>
    <t>Otras deudas</t>
  </si>
  <si>
    <t>Total del pasivo corriente</t>
  </si>
  <si>
    <t>Pasivo no corriente</t>
  </si>
  <si>
    <t>Bienes de uso</t>
  </si>
  <si>
    <t xml:space="preserve">Deudas </t>
  </si>
  <si>
    <t>Participac. en sociedades</t>
  </si>
  <si>
    <t>Previsiones</t>
  </si>
  <si>
    <t>Otras inversiones</t>
  </si>
  <si>
    <t>Total del pasivo no corriente</t>
  </si>
  <si>
    <t>Activos intangibles</t>
  </si>
  <si>
    <t xml:space="preserve"> TOTAL DEL PASIVO </t>
  </si>
  <si>
    <t>Total del activo no corriente</t>
  </si>
  <si>
    <r>
      <rPr>
        <b/>
        <sz val="8"/>
        <color rgb="FF800000"/>
        <rFont val="Arial"/>
        <family val="2"/>
        <charset val="1"/>
      </rPr>
      <t xml:space="preserve"> </t>
    </r>
    <r>
      <rPr>
        <b/>
        <u/>
        <sz val="8"/>
        <rFont val="Arial"/>
        <family val="2"/>
        <charset val="1"/>
      </rPr>
      <t>PATRIMONIO NETO</t>
    </r>
    <r>
      <rPr>
        <b/>
        <sz val="8"/>
        <rFont val="Arial"/>
        <family val="2"/>
        <charset val="1"/>
      </rPr>
      <t xml:space="preserve">  (según estado respectivo)</t>
    </r>
  </si>
  <si>
    <t xml:space="preserve"> TOTAL  DEL  ACTIVO</t>
  </si>
  <si>
    <t xml:space="preserve"> TOTAL DEL PASIVO Y PATRIMONIO NETO</t>
  </si>
  <si>
    <t>ESTADO DE RDOS</t>
  </si>
  <si>
    <t>Ventas netas de bienes (o servicios)</t>
  </si>
  <si>
    <t>Costo de Mercaderias Vendidas</t>
  </si>
  <si>
    <t>Resultado bruto</t>
  </si>
  <si>
    <t>Gastos de comercialización</t>
  </si>
  <si>
    <t>Gastos de administración</t>
  </si>
  <si>
    <t>Otros gastos</t>
  </si>
  <si>
    <t>Resultados de inversiones en entes relacionados</t>
  </si>
  <si>
    <t>Resultados de otras inversiones</t>
  </si>
  <si>
    <t>Resultados financieros y por tenencia:</t>
  </si>
  <si>
    <t>generados por activo</t>
  </si>
  <si>
    <t>generados por pasivo</t>
  </si>
  <si>
    <t>Otros ingresos y egresos</t>
  </si>
  <si>
    <t>ESTADO DE EVOLUCION DEL PN</t>
  </si>
  <si>
    <t>MOVIMIENTOS</t>
  </si>
  <si>
    <t>CAPITAL</t>
  </si>
  <si>
    <t>APORTES IRR</t>
  </si>
  <si>
    <t>PRIMAS</t>
  </si>
  <si>
    <t>RESERVAS</t>
  </si>
  <si>
    <t>RNA</t>
  </si>
  <si>
    <t>TOTAL</t>
  </si>
  <si>
    <t>SALDOS AL INICIO</t>
  </si>
  <si>
    <t>AREA</t>
  </si>
  <si>
    <t>saldos al inicio ajustados</t>
  </si>
  <si>
    <t xml:space="preserve"> Suscripción de acciones  </t>
  </si>
  <si>
    <t xml:space="preserve"> Capitaliz aportes irrevocables </t>
  </si>
  <si>
    <t xml:space="preserve"> Distribución Rdos no asignad.: </t>
  </si>
  <si>
    <t xml:space="preserve">   &gt; Reserva legal</t>
  </si>
  <si>
    <t xml:space="preserve">   &gt; Otras reservas</t>
  </si>
  <si>
    <t xml:space="preserve">   &gt; Dividendos (efectivo o especie)</t>
  </si>
  <si>
    <t xml:space="preserve">   &gt; Dividendos en acciones</t>
  </si>
  <si>
    <t xml:space="preserve"> Aportes irrevocables  </t>
  </si>
  <si>
    <t xml:space="preserve"> Ganancia (Pérdida) del ejercicio</t>
  </si>
  <si>
    <t>al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</si>
</sst>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 %"/>
    <numFmt numFmtId="165" formatCode="0.00\ %"/>
  </numFmts>
  <fonts count="13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80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8"/>
      <color rgb="FF800000"/>
      <name val="Arial"/>
      <family val="2"/>
      <charset val="1"/>
    </font>
    <font>
      <b/>
      <u/>
      <sz val="8"/>
      <name val="Arial"/>
      <family val="2"/>
      <charset val="1"/>
    </font>
    <font>
      <sz val="14"/>
      <name val="Arial"/>
      <family val="2"/>
      <charset val="1"/>
    </font>
    <font>
      <b/>
      <sz val="14"/>
      <color rgb="FF800000"/>
      <name val="Arial"/>
      <family val="2"/>
      <charset val="1"/>
    </font>
    <font>
      <sz val="14"/>
      <color rgb="FF800000"/>
      <name val="Arial"/>
      <family val="2"/>
      <charset val="1"/>
    </font>
    <font>
      <sz val="14"/>
      <color rgb="FF800000"/>
      <name val="Calibri"/>
      <family val="2"/>
      <charset val="1"/>
    </font>
    <font>
      <b/>
      <sz val="8"/>
      <name val="Arial"/>
      <family val="2"/>
      <charset val="1"/>
    </font>
    <font>
      <i/>
      <sz val="14"/>
      <color rgb="FF8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FF66"/>
        <bgColor rgb="FF00FFFF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1" fillId="2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8" xfId="0" applyFont="1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1" fillId="2" borderId="0" xfId="0" applyFont="1" applyFill="1" applyAlignment="1">
      <alignment horizontal="right"/>
    </xf>
    <xf numFmtId="0" fontId="1" fillId="2" borderId="3" xfId="0" applyFont="1" applyFill="1" applyBorder="1"/>
    <xf numFmtId="165" fontId="1" fillId="2" borderId="3" xfId="0" applyNumberFormat="1" applyFont="1" applyFill="1" applyBorder="1"/>
    <xf numFmtId="0" fontId="0" fillId="0" borderId="3" xfId="0" applyBorder="1"/>
    <xf numFmtId="0" fontId="1" fillId="0" borderId="3" xfId="0" applyFont="1" applyBorder="1" applyAlignment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3" xfId="0" applyFont="1" applyBorder="1"/>
    <xf numFmtId="0" fontId="0" fillId="0" borderId="11" xfId="0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0" xfId="0" applyFont="1" applyFill="1" applyBorder="1"/>
    <xf numFmtId="0" fontId="1" fillId="2" borderId="23" xfId="0" applyFont="1" applyFill="1" applyBorder="1"/>
    <xf numFmtId="0" fontId="1" fillId="2" borderId="10" xfId="0" applyFont="1" applyFill="1" applyBorder="1"/>
    <xf numFmtId="0" fontId="1" fillId="2" borderId="24" xfId="0" applyFont="1" applyFill="1" applyBorder="1"/>
    <xf numFmtId="0" fontId="0" fillId="4" borderId="0" xfId="0" applyFont="1" applyFill="1"/>
    <xf numFmtId="0" fontId="1" fillId="2" borderId="11" xfId="0" applyFont="1" applyFill="1" applyBorder="1"/>
    <xf numFmtId="0" fontId="2" fillId="2" borderId="9" xfId="0" applyFont="1" applyFill="1" applyBorder="1"/>
    <xf numFmtId="0" fontId="1" fillId="4" borderId="0" xfId="0" applyFont="1" applyFill="1"/>
    <xf numFmtId="0" fontId="1" fillId="4" borderId="10" xfId="0" applyFont="1" applyFill="1" applyBorder="1"/>
    <xf numFmtId="0" fontId="1" fillId="2" borderId="12" xfId="0" applyFont="1" applyFill="1" applyBorder="1" applyAlignment="1">
      <alignment horizontal="center"/>
    </xf>
    <xf numFmtId="0" fontId="4" fillId="2" borderId="1" xfId="0" applyFont="1" applyFill="1" applyBorder="1"/>
    <xf numFmtId="0" fontId="4" fillId="4" borderId="6" xfId="0" applyFont="1" applyFill="1" applyBorder="1"/>
    <xf numFmtId="0" fontId="4" fillId="4" borderId="1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1" fillId="2" borderId="25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5" fillId="0" borderId="28" xfId="0" applyFont="1" applyBorder="1"/>
    <xf numFmtId="0" fontId="7" fillId="2" borderId="29" xfId="0" applyFont="1" applyFill="1" applyBorder="1"/>
    <xf numFmtId="0" fontId="7" fillId="2" borderId="18" xfId="0" applyFont="1" applyFill="1" applyBorder="1"/>
    <xf numFmtId="0" fontId="5" fillId="0" borderId="30" xfId="0" applyFont="1" applyBorder="1"/>
    <xf numFmtId="0" fontId="7" fillId="2" borderId="0" xfId="0" applyFont="1" applyFill="1"/>
    <xf numFmtId="0" fontId="8" fillId="0" borderId="22" xfId="0" applyFont="1" applyBorder="1" applyAlignment="1">
      <alignment horizontal="left" indent="1"/>
    </xf>
    <xf numFmtId="0" fontId="7" fillId="2" borderId="0" xfId="0" applyFont="1" applyFill="1" applyBorder="1"/>
    <xf numFmtId="0" fontId="7" fillId="2" borderId="20" xfId="0" applyFont="1" applyFill="1" applyBorder="1"/>
    <xf numFmtId="0" fontId="8" fillId="0" borderId="31" xfId="0" applyFont="1" applyBorder="1" applyAlignment="1">
      <alignment horizontal="left" indent="1"/>
    </xf>
    <xf numFmtId="0" fontId="9" fillId="0" borderId="22" xfId="0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0" fontId="9" fillId="0" borderId="31" xfId="0" applyFont="1" applyBorder="1" applyAlignment="1">
      <alignment horizontal="left" indent="12"/>
    </xf>
    <xf numFmtId="0" fontId="7" fillId="2" borderId="24" xfId="0" applyFont="1" applyFill="1" applyBorder="1"/>
    <xf numFmtId="0" fontId="9" fillId="0" borderId="22" xfId="0" applyFont="1" applyBorder="1"/>
    <xf numFmtId="0" fontId="8" fillId="0" borderId="22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10" fillId="0" borderId="0" xfId="0" applyFont="1"/>
    <xf numFmtId="0" fontId="8" fillId="0" borderId="31" xfId="0" applyFont="1" applyBorder="1" applyAlignment="1"/>
    <xf numFmtId="0" fontId="8" fillId="0" borderId="22" xfId="0" applyFont="1" applyBorder="1" applyAlignment="1">
      <alignment horizontal="left" vertical="top" indent="1"/>
    </xf>
    <xf numFmtId="0" fontId="5" fillId="0" borderId="31" xfId="0" applyFont="1" applyBorder="1" applyAlignment="1">
      <alignment vertical="top"/>
    </xf>
    <xf numFmtId="0" fontId="7" fillId="5" borderId="20" xfId="0" applyFont="1" applyFill="1" applyBorder="1"/>
    <xf numFmtId="0" fontId="8" fillId="0" borderId="2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10" xfId="0" applyFont="1" applyFill="1" applyBorder="1"/>
    <xf numFmtId="0" fontId="9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top" indent="1"/>
    </xf>
    <xf numFmtId="0" fontId="9" fillId="2" borderId="0" xfId="0" applyFont="1" applyFill="1" applyBorder="1"/>
    <xf numFmtId="0" fontId="7" fillId="2" borderId="28" xfId="0" applyFont="1" applyFill="1" applyBorder="1"/>
    <xf numFmtId="0" fontId="7" fillId="2" borderId="3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/>
    <xf numFmtId="0" fontId="7" fillId="2" borderId="34" xfId="0" applyFont="1" applyFill="1" applyBorder="1"/>
    <xf numFmtId="0" fontId="9" fillId="0" borderId="3" xfId="0" applyFont="1" applyBorder="1"/>
    <xf numFmtId="0" fontId="9" fillId="0" borderId="3" xfId="0" applyFont="1" applyBorder="1" applyAlignment="1"/>
    <xf numFmtId="0" fontId="7" fillId="2" borderId="11" xfId="0" applyFont="1" applyFill="1" applyBorder="1"/>
    <xf numFmtId="0" fontId="7" fillId="2" borderId="3" xfId="0" applyFont="1" applyFill="1" applyBorder="1"/>
    <xf numFmtId="0" fontId="7" fillId="5" borderId="3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114840</xdr:colOff>
      <xdr:row>18</xdr:row>
      <xdr:rowOff>9720</xdr:rowOff>
    </xdr:from>
    <xdr:to>
      <xdr:col>9</xdr:col>
      <xdr:colOff>413640</xdr:colOff>
      <xdr:row>18</xdr:row>
      <xdr:rowOff>190800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53920" y="3975840"/>
          <a:ext cx="1060920" cy="181080"/>
        </a:xfrm>
        <a:custGeom>
          <a:avLst/>
          <a:gdLst/>
          <a:ahLst/>
          <a:cxnLst/>
          <a:rect l="l" t="t" r="r" b="b"/>
          <a:pathLst>
            <a:path w="3055" h="506">
              <a:moveTo>
                <a:pt x="0" y="505"/>
              </a:moveTo>
              <a:cubicBezTo>
                <a:pt x="327" y="365"/>
                <a:pt x="676" y="281"/>
                <a:pt x="1027" y="239"/>
              </a:cubicBezTo>
              <a:cubicBezTo>
                <a:pt x="1399" y="195"/>
                <a:pt x="1763" y="104"/>
                <a:pt x="2138" y="80"/>
              </a:cubicBezTo>
              <a:lnTo>
                <a:pt x="2555" y="53"/>
              </a:lnTo>
              <a:lnTo>
                <a:pt x="2860" y="26"/>
              </a:lnTo>
              <a:lnTo>
                <a:pt x="3054" y="0"/>
              </a:lnTo>
            </a:path>
          </a:pathLst>
        </a:custGeom>
        <a:noFill/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3240</xdr:colOff>
      <xdr:row>17</xdr:row>
      <xdr:rowOff>114840</xdr:rowOff>
    </xdr:from>
    <xdr:to>
      <xdr:col>9</xdr:col>
      <xdr:colOff>373680</xdr:colOff>
      <xdr:row>17</xdr:row>
      <xdr:rowOff>210240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604440" y="3860640"/>
          <a:ext cx="370440" cy="95400"/>
        </a:xfrm>
        <a:custGeom>
          <a:avLst/>
          <a:gdLst/>
          <a:ahLst/>
          <a:cxnLst/>
          <a:rect l="l" t="t" r="r" b="b"/>
          <a:pathLst>
            <a:path w="1084" h="268">
              <a:moveTo>
                <a:pt x="1083" y="267"/>
              </a:moveTo>
              <a:cubicBezTo>
                <a:pt x="779" y="245"/>
                <a:pt x="460" y="224"/>
                <a:pt x="195" y="54"/>
              </a:cubicBezTo>
              <a:lnTo>
                <a:pt x="0" y="0"/>
              </a:lnTo>
            </a:path>
          </a:pathLst>
        </a:custGeom>
        <a:noFill/>
        <a:ln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Downloads\FINAL%201%20-%20FEBRERO%202017%20-%20VIVO-resue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NCIADO"/>
      <sheetName val="ASIENTOS"/>
      <sheetName val="GANANCIAS"/>
      <sheetName val="SUMAS Y SALDOS"/>
      <sheetName val="ESTADOS CONTAB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10" zoomScaleNormal="100" workbookViewId="0">
      <selection activeCell="C15" sqref="C15"/>
    </sheetView>
  </sheetViews>
  <sheetFormatPr baseColWidth="10" defaultColWidth="9" defaultRowHeight="18.75" x14ac:dyDescent="0.3"/>
  <cols>
    <col min="1" max="1" width="30.85546875" style="1"/>
    <col min="2" max="2" width="20.140625" style="1"/>
    <col min="3" max="3" width="19.140625" style="1"/>
    <col min="4" max="17" width="30.85546875" style="1"/>
    <col min="18" max="1025" width="10.140625"/>
  </cols>
  <sheetData>
    <row r="1" spans="1:20" x14ac:dyDescent="0.3">
      <c r="A1" s="2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</row>
    <row r="2" spans="1:20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</row>
    <row r="3" spans="1:20" x14ac:dyDescent="0.3">
      <c r="A3" s="5"/>
      <c r="B3" s="6" t="s">
        <v>2</v>
      </c>
      <c r="C3" s="6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</row>
    <row r="4" spans="1:20" x14ac:dyDescent="0.3">
      <c r="A4" s="5" t="s">
        <v>4</v>
      </c>
      <c r="B4" s="5">
        <v>2180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</row>
    <row r="5" spans="1:20" x14ac:dyDescent="0.3">
      <c r="A5" s="5" t="s">
        <v>5</v>
      </c>
      <c r="B5" s="5">
        <v>500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</row>
    <row r="6" spans="1:20" x14ac:dyDescent="0.3">
      <c r="A6" s="5" t="s">
        <v>6</v>
      </c>
      <c r="B6" s="5">
        <v>1000</v>
      </c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</row>
    <row r="7" spans="1:20" x14ac:dyDescent="0.3">
      <c r="A7" s="5" t="s">
        <v>7</v>
      </c>
      <c r="B7" s="5">
        <v>10000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</row>
    <row r="8" spans="1:20" x14ac:dyDescent="0.3">
      <c r="A8" s="5" t="s">
        <v>8</v>
      </c>
      <c r="B8" s="5">
        <v>5000</v>
      </c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</row>
    <row r="9" spans="1:20" x14ac:dyDescent="0.3">
      <c r="A9" s="5" t="s">
        <v>9</v>
      </c>
      <c r="B9" s="5"/>
      <c r="C9" s="5">
        <v>350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</row>
    <row r="10" spans="1:20" x14ac:dyDescent="0.3">
      <c r="A10" s="5" t="s">
        <v>10</v>
      </c>
      <c r="B10" s="5">
        <v>6000</v>
      </c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</row>
    <row r="11" spans="1:20" x14ac:dyDescent="0.3">
      <c r="A11" s="5" t="s">
        <v>11</v>
      </c>
      <c r="B11" s="5"/>
      <c r="C11" s="5">
        <v>100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4"/>
      <c r="T11" s="4"/>
    </row>
    <row r="12" spans="1:20" x14ac:dyDescent="0.3">
      <c r="A12" s="5" t="s">
        <v>12</v>
      </c>
      <c r="B12" s="5"/>
      <c r="C12" s="5">
        <v>50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4"/>
      <c r="T12" s="4"/>
    </row>
    <row r="13" spans="1:20" x14ac:dyDescent="0.3">
      <c r="A13" s="5" t="s">
        <v>13</v>
      </c>
      <c r="B13" s="5"/>
      <c r="C13" s="5">
        <v>100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</row>
    <row r="14" spans="1:20" x14ac:dyDescent="0.3">
      <c r="A14" s="5" t="s">
        <v>14</v>
      </c>
      <c r="B14" s="5"/>
      <c r="C14" s="5">
        <v>5000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4"/>
      <c r="T14" s="4"/>
    </row>
    <row r="15" spans="1:20" x14ac:dyDescent="0.3">
      <c r="A15" s="5" t="s">
        <v>15</v>
      </c>
      <c r="B15" s="5"/>
      <c r="C15" s="5">
        <v>1200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4"/>
      <c r="T15" s="4"/>
    </row>
    <row r="16" spans="1:20" x14ac:dyDescent="0.3">
      <c r="A16" s="5" t="s">
        <v>16</v>
      </c>
      <c r="B16" s="5"/>
      <c r="C16" s="5">
        <v>39220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4"/>
    </row>
    <row r="17" spans="1:20" x14ac:dyDescent="0.3">
      <c r="A17" s="7" t="s">
        <v>17</v>
      </c>
      <c r="B17" s="7">
        <v>15000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4"/>
    </row>
    <row r="18" spans="1:20" x14ac:dyDescent="0.3">
      <c r="A18" s="5" t="s">
        <v>18</v>
      </c>
      <c r="B18" s="5">
        <v>3000</v>
      </c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</row>
    <row r="19" spans="1:20" x14ac:dyDescent="0.3">
      <c r="A19" s="5" t="s">
        <v>19</v>
      </c>
      <c r="B19" s="5">
        <v>3000</v>
      </c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</row>
    <row r="20" spans="1:20" x14ac:dyDescent="0.3">
      <c r="A20" s="5" t="s">
        <v>20</v>
      </c>
      <c r="B20" s="5">
        <v>840</v>
      </c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</row>
    <row r="21" spans="1:20" x14ac:dyDescent="0.3">
      <c r="A21" s="8" t="s">
        <v>21</v>
      </c>
      <c r="B21" s="8"/>
      <c r="C21" s="8">
        <v>500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</row>
    <row r="22" spans="1:20" x14ac:dyDescent="0.3">
      <c r="A22" s="5" t="s">
        <v>22</v>
      </c>
      <c r="B22" s="5">
        <f>SUM('ENUNCIADO ASIENTOS Y GANANCIAS'!B4:B21)</f>
        <v>46520</v>
      </c>
      <c r="C22" s="5">
        <f>SUM('ENUNCIADO ASIENTOS Y GANANCIAS'!C4:C21)</f>
        <v>46520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4"/>
    </row>
    <row r="23" spans="1:2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</row>
    <row r="24" spans="1:2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</row>
    <row r="25" spans="1:20" x14ac:dyDescent="0.3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</row>
    <row r="26" spans="1:20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</row>
    <row r="27" spans="1:20" x14ac:dyDescent="0.3">
      <c r="A27" s="3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</row>
    <row r="28" spans="1:20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</row>
    <row r="29" spans="1:20" x14ac:dyDescent="0.3">
      <c r="A29" s="3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</row>
    <row r="30" spans="1:20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</row>
    <row r="31" spans="1:20" x14ac:dyDescent="0.3">
      <c r="A31" s="3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</row>
    <row r="32" spans="1:20" x14ac:dyDescent="0.3">
      <c r="A32" s="3" t="s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4"/>
      <c r="T32" s="4"/>
    </row>
    <row r="33" spans="1:20" x14ac:dyDescent="0.3">
      <c r="A33" s="3" t="s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4"/>
      <c r="T33" s="4"/>
    </row>
    <row r="34" spans="1:2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4"/>
      <c r="T34" s="4"/>
    </row>
    <row r="35" spans="1:20" x14ac:dyDescent="0.3">
      <c r="A35" s="3" t="s">
        <v>29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4"/>
    </row>
    <row r="36" spans="1:2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</row>
    <row r="37" spans="1:20" x14ac:dyDescent="0.3">
      <c r="A37" s="3" t="s">
        <v>30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4"/>
    </row>
    <row r="38" spans="1:20" x14ac:dyDescent="0.3">
      <c r="A38" s="3" t="s">
        <v>31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4"/>
    </row>
    <row r="39" spans="1:2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</row>
    <row r="40" spans="1:20" x14ac:dyDescent="0.3">
      <c r="A40" s="3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</row>
    <row r="41" spans="1:20" x14ac:dyDescent="0.3">
      <c r="A41" s="3" t="s">
        <v>33</v>
      </c>
      <c r="B41" s="3"/>
      <c r="C41" s="3"/>
      <c r="D41" s="3"/>
      <c r="E41" s="3"/>
      <c r="F41" s="3" t="s">
        <v>34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</row>
    <row r="42" spans="1:20" x14ac:dyDescent="0.3">
      <c r="A42" s="3" t="s">
        <v>35</v>
      </c>
      <c r="B42" s="3"/>
      <c r="C42" s="3"/>
      <c r="D42" s="3"/>
      <c r="E42" s="3"/>
      <c r="F42" s="3" t="s">
        <v>36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</row>
    <row r="43" spans="1:20" x14ac:dyDescent="0.3">
      <c r="A43" s="3" t="s">
        <v>37</v>
      </c>
      <c r="B43" s="3"/>
      <c r="C43" s="3"/>
      <c r="D43" s="3"/>
      <c r="E43" s="3"/>
      <c r="F43" s="3" t="s">
        <v>38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</row>
    <row r="44" spans="1:2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</row>
    <row r="45" spans="1:20" x14ac:dyDescent="0.3">
      <c r="A45" s="3" t="s">
        <v>39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</row>
    <row r="46" spans="1:20" x14ac:dyDescent="0.3">
      <c r="A46" s="3" t="s">
        <v>40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</row>
    <row r="47" spans="1:2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4"/>
      <c r="T47" s="4"/>
    </row>
    <row r="48" spans="1:20" x14ac:dyDescent="0.3">
      <c r="A48" s="3" t="s">
        <v>41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</row>
    <row r="49" spans="1:20" x14ac:dyDescent="0.3">
      <c r="A49" s="3" t="s">
        <v>42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</row>
    <row r="50" spans="1:20" x14ac:dyDescent="0.3">
      <c r="A50" s="3" t="s">
        <v>43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</row>
    <row r="51" spans="1:20" x14ac:dyDescent="0.3">
      <c r="A51" s="3" t="s">
        <v>44</v>
      </c>
      <c r="B51" s="3">
        <v>600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</row>
    <row r="52" spans="1:20" x14ac:dyDescent="0.3">
      <c r="A52" s="3" t="s">
        <v>45</v>
      </c>
      <c r="B52" s="3">
        <v>100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</row>
    <row r="53" spans="1:20" x14ac:dyDescent="0.3">
      <c r="A53" s="3" t="s">
        <v>46</v>
      </c>
      <c r="B53" s="9">
        <v>0.14000000000000001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</row>
    <row r="54" spans="1:20" x14ac:dyDescent="0.3">
      <c r="A54" s="3" t="s">
        <v>47</v>
      </c>
      <c r="B54" s="9">
        <v>0.03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</row>
    <row r="55" spans="1:20" x14ac:dyDescent="0.3">
      <c r="A55" s="3" t="s">
        <v>48</v>
      </c>
      <c r="B55" s="9">
        <v>0.05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</row>
    <row r="56" spans="1:20" x14ac:dyDescent="0.3">
      <c r="A56" s="3" t="s">
        <v>49</v>
      </c>
      <c r="B56" s="9">
        <v>0.17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</row>
    <row r="57" spans="1:20" x14ac:dyDescent="0.3">
      <c r="A57" s="3" t="s">
        <v>50</v>
      </c>
      <c r="B57" s="9">
        <v>0.06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</row>
    <row r="58" spans="1:2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</row>
    <row r="59" spans="1:20" x14ac:dyDescent="0.3">
      <c r="A59" s="3" t="s">
        <v>51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</row>
    <row r="60" spans="1:2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</row>
    <row r="61" spans="1:20" x14ac:dyDescent="0.3">
      <c r="A61" s="3" t="s">
        <v>52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/>
      <c r="T61" s="4"/>
    </row>
    <row r="62" spans="1:2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4"/>
      <c r="T62" s="4"/>
    </row>
    <row r="63" spans="1:20" x14ac:dyDescent="0.3">
      <c r="A63" s="3" t="s">
        <v>53</v>
      </c>
      <c r="B63" s="10">
        <v>1000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4"/>
      <c r="T63" s="4"/>
    </row>
    <row r="64" spans="1:20" x14ac:dyDescent="0.3">
      <c r="A64" s="3" t="s">
        <v>54</v>
      </c>
      <c r="B64" s="11">
        <v>10500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4"/>
      <c r="T64" s="4"/>
    </row>
    <row r="65" spans="1:20" x14ac:dyDescent="0.3">
      <c r="A65" s="3"/>
      <c r="B65" s="10">
        <f>+'ENUNCIADO ASIENTOS Y GANANCIAS'!B63+'ENUNCIADO ASIENTOS Y GANANCIAS'!B64</f>
        <v>11500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</row>
    <row r="66" spans="1:2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</row>
    <row r="67" spans="1:20" x14ac:dyDescent="0.3">
      <c r="A67" s="2" t="s">
        <v>55</v>
      </c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</row>
    <row r="68" spans="1:20" x14ac:dyDescent="0.3">
      <c r="A68" s="2" t="s">
        <v>56</v>
      </c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</row>
    <row r="69" spans="1:20" x14ac:dyDescent="0.3">
      <c r="A69" s="2" t="s">
        <v>57</v>
      </c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</row>
    <row r="70" spans="1:20" x14ac:dyDescent="0.3">
      <c r="A70" s="2" t="s">
        <v>58</v>
      </c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</row>
    <row r="71" spans="1:2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3"/>
  <sheetViews>
    <sheetView topLeftCell="A18" zoomScaleNormal="100" workbookViewId="0">
      <selection activeCell="A6" sqref="A6"/>
    </sheetView>
  </sheetViews>
  <sheetFormatPr baseColWidth="10" defaultColWidth="9" defaultRowHeight="18.75" x14ac:dyDescent="0.3"/>
  <cols>
    <col min="1" max="1" width="40.28515625" style="1"/>
    <col min="2" max="5" width="10.7109375" style="1"/>
    <col min="6" max="6" width="12.42578125" style="1"/>
    <col min="7" max="7" width="10.7109375" style="1"/>
    <col min="8" max="8" width="15.42578125" style="1"/>
    <col min="9" max="9" width="10.7109375" style="1"/>
    <col min="10" max="11" width="10.7109375"/>
    <col min="12" max="12" width="13.42578125"/>
    <col min="13" max="1025" width="10.7109375"/>
  </cols>
  <sheetData>
    <row r="3" spans="1:9" x14ac:dyDescent="0.3">
      <c r="A3" s="3"/>
      <c r="B3" s="3"/>
      <c r="C3" s="3"/>
      <c r="D3" s="3"/>
      <c r="E3" s="3"/>
      <c r="F3" s="3"/>
      <c r="G3" s="3"/>
      <c r="H3" s="3"/>
      <c r="I3" s="3"/>
    </row>
    <row r="4" spans="1:9" x14ac:dyDescent="0.3">
      <c r="A4" s="2" t="s">
        <v>59</v>
      </c>
      <c r="B4" s="3"/>
      <c r="C4" s="3"/>
      <c r="D4" s="3"/>
      <c r="E4" s="2" t="s">
        <v>60</v>
      </c>
      <c r="F4" s="3"/>
      <c r="G4" s="3"/>
      <c r="H4" s="3"/>
      <c r="I4" s="3"/>
    </row>
    <row r="5" spans="1:9" x14ac:dyDescent="0.3">
      <c r="A5" s="12">
        <v>1</v>
      </c>
      <c r="B5" s="13"/>
      <c r="C5" s="14"/>
      <c r="D5" s="3"/>
      <c r="E5" s="3"/>
      <c r="F5" s="3"/>
      <c r="G5" s="3"/>
      <c r="H5" s="3"/>
      <c r="I5" s="3"/>
    </row>
    <row r="6" spans="1:9" x14ac:dyDescent="0.3">
      <c r="A6" s="15" t="s">
        <v>61</v>
      </c>
      <c r="B6" s="15">
        <v>100</v>
      </c>
      <c r="C6" s="16"/>
      <c r="D6" s="3"/>
      <c r="E6" s="3" t="s">
        <v>62</v>
      </c>
      <c r="F6" s="3"/>
      <c r="G6" s="3"/>
      <c r="H6" s="3"/>
      <c r="I6" s="3"/>
    </row>
    <row r="7" spans="1:9" x14ac:dyDescent="0.3">
      <c r="A7" s="15" t="s">
        <v>63</v>
      </c>
      <c r="B7" s="15"/>
      <c r="C7" s="16">
        <v>100</v>
      </c>
      <c r="D7" s="3"/>
      <c r="E7" s="3" t="s">
        <v>64</v>
      </c>
      <c r="F7" s="3"/>
      <c r="G7" s="3"/>
      <c r="H7" s="3"/>
      <c r="I7" s="3"/>
    </row>
    <row r="8" spans="1:9" x14ac:dyDescent="0.3">
      <c r="A8" s="15"/>
      <c r="B8" s="15"/>
      <c r="C8" s="16"/>
      <c r="D8" s="3"/>
      <c r="E8" s="3"/>
      <c r="F8" s="3"/>
      <c r="G8" s="3"/>
      <c r="H8" s="3"/>
      <c r="I8" s="3"/>
    </row>
    <row r="9" spans="1:9" x14ac:dyDescent="0.3">
      <c r="A9" s="12">
        <v>2</v>
      </c>
      <c r="B9" s="15"/>
      <c r="C9" s="16"/>
      <c r="D9" s="3"/>
      <c r="E9" s="3" t="s">
        <v>65</v>
      </c>
      <c r="F9" s="3"/>
      <c r="G9" s="3"/>
      <c r="H9" s="3"/>
      <c r="I9" s="3"/>
    </row>
    <row r="10" spans="1:9" x14ac:dyDescent="0.3">
      <c r="A10" s="15" t="s">
        <v>66</v>
      </c>
      <c r="B10" s="15">
        <v>900</v>
      </c>
      <c r="C10" s="16"/>
      <c r="D10" s="3"/>
      <c r="E10" s="3" t="s">
        <v>67</v>
      </c>
      <c r="F10" s="3" t="s">
        <v>68</v>
      </c>
      <c r="G10" s="3"/>
      <c r="H10" s="3"/>
      <c r="I10" s="3"/>
    </row>
    <row r="11" spans="1:9" x14ac:dyDescent="0.3">
      <c r="A11" s="15" t="s">
        <v>69</v>
      </c>
      <c r="B11" s="15"/>
      <c r="C11" s="16">
        <v>900</v>
      </c>
      <c r="D11" s="3"/>
      <c r="E11" s="3" t="s">
        <v>70</v>
      </c>
      <c r="F11" s="3"/>
      <c r="G11" s="3"/>
      <c r="H11" s="3"/>
      <c r="I11" s="3"/>
    </row>
    <row r="12" spans="1:9" x14ac:dyDescent="0.3">
      <c r="A12" s="15"/>
      <c r="B12" s="15"/>
      <c r="C12" s="16"/>
      <c r="D12" s="3"/>
      <c r="E12" s="3" t="s">
        <v>71</v>
      </c>
      <c r="F12" s="3"/>
      <c r="G12" s="3"/>
      <c r="H12" s="3"/>
      <c r="I12" s="3">
        <f>100*14</f>
        <v>1400</v>
      </c>
    </row>
    <row r="13" spans="1:9" x14ac:dyDescent="0.3">
      <c r="A13" s="12">
        <v>3</v>
      </c>
      <c r="B13" s="15"/>
      <c r="C13" s="16"/>
      <c r="D13" s="3"/>
      <c r="E13" s="3" t="s">
        <v>72</v>
      </c>
      <c r="F13" s="3"/>
      <c r="G13" s="3">
        <f>1400-500</f>
        <v>900</v>
      </c>
      <c r="H13" s="3"/>
      <c r="I13" s="3"/>
    </row>
    <row r="14" spans="1:9" x14ac:dyDescent="0.3">
      <c r="A14" s="15" t="s">
        <v>73</v>
      </c>
      <c r="B14" s="15">
        <v>109</v>
      </c>
      <c r="C14" s="16" t="s">
        <v>74</v>
      </c>
      <c r="D14" s="3"/>
      <c r="E14" s="3"/>
      <c r="F14" s="3"/>
      <c r="G14" s="3"/>
      <c r="H14" s="3"/>
      <c r="I14" s="3"/>
    </row>
    <row r="15" spans="1:9" x14ac:dyDescent="0.3">
      <c r="A15" s="15" t="s">
        <v>75</v>
      </c>
      <c r="B15" s="15"/>
      <c r="C15" s="16">
        <v>109</v>
      </c>
      <c r="D15" s="3"/>
      <c r="E15" s="3" t="s">
        <v>76</v>
      </c>
      <c r="F15" s="3"/>
      <c r="G15" s="3"/>
      <c r="H15" s="3"/>
      <c r="I15" s="3"/>
    </row>
    <row r="16" spans="1:9" x14ac:dyDescent="0.3">
      <c r="A16" s="15"/>
      <c r="B16" s="15"/>
      <c r="C16" s="4"/>
      <c r="D16" s="3"/>
      <c r="E16" s="3" t="s">
        <v>77</v>
      </c>
      <c r="F16" s="3"/>
      <c r="G16" s="3"/>
      <c r="H16" s="3"/>
      <c r="I16" s="3"/>
    </row>
    <row r="17" spans="1:11" x14ac:dyDescent="0.3">
      <c r="A17" s="12">
        <v>4</v>
      </c>
      <c r="B17" s="15"/>
      <c r="C17" s="16"/>
      <c r="D17" s="3"/>
      <c r="E17" s="3" t="s">
        <v>78</v>
      </c>
      <c r="F17" s="3"/>
      <c r="G17" s="3"/>
      <c r="H17" s="3"/>
      <c r="I17" s="3">
        <f>9 - (0.01*9)</f>
        <v>8.91</v>
      </c>
      <c r="J17" t="s">
        <v>79</v>
      </c>
    </row>
    <row r="18" spans="1:11" x14ac:dyDescent="0.3">
      <c r="A18" s="15" t="s">
        <v>80</v>
      </c>
      <c r="B18" s="15">
        <v>400</v>
      </c>
      <c r="C18" s="16" t="s">
        <v>74</v>
      </c>
      <c r="D18" s="3"/>
      <c r="E18" s="3" t="s">
        <v>81</v>
      </c>
      <c r="F18" s="3"/>
      <c r="G18" s="3"/>
      <c r="H18" s="3"/>
      <c r="I18" s="3">
        <f>100*8.91</f>
        <v>891</v>
      </c>
    </row>
    <row r="19" spans="1:11" x14ac:dyDescent="0.3">
      <c r="A19" s="15" t="s">
        <v>82</v>
      </c>
      <c r="B19" s="15"/>
      <c r="C19" s="16">
        <v>400</v>
      </c>
      <c r="D19" s="3"/>
      <c r="E19" s="3" t="s">
        <v>83</v>
      </c>
      <c r="F19" s="3"/>
      <c r="G19" s="3">
        <f>1000-891</f>
        <v>109</v>
      </c>
      <c r="H19" s="3"/>
      <c r="I19" s="3"/>
    </row>
    <row r="20" spans="1:11" x14ac:dyDescent="0.3">
      <c r="A20" s="15"/>
      <c r="B20" s="15"/>
      <c r="C20" s="16"/>
      <c r="D20" s="3"/>
      <c r="E20" s="3"/>
      <c r="F20" s="3"/>
      <c r="G20" s="3"/>
      <c r="H20" s="3"/>
      <c r="I20" s="3"/>
    </row>
    <row r="21" spans="1:11" x14ac:dyDescent="0.3">
      <c r="A21" s="12">
        <v>5</v>
      </c>
      <c r="B21" s="15"/>
      <c r="C21" s="16"/>
      <c r="D21" s="3"/>
      <c r="E21" s="3" t="s">
        <v>84</v>
      </c>
      <c r="F21" s="3"/>
      <c r="G21" s="3"/>
      <c r="H21" s="3"/>
      <c r="I21" s="3"/>
    </row>
    <row r="22" spans="1:11" x14ac:dyDescent="0.3">
      <c r="A22" s="15" t="s">
        <v>85</v>
      </c>
      <c r="B22" s="15">
        <v>4700</v>
      </c>
      <c r="C22" s="16"/>
      <c r="D22" s="3"/>
      <c r="E22" s="3"/>
      <c r="F22" s="3"/>
      <c r="G22" s="3"/>
      <c r="H22" s="3"/>
      <c r="I22" s="3"/>
    </row>
    <row r="23" spans="1:11" x14ac:dyDescent="0.3">
      <c r="A23" s="15" t="s">
        <v>86</v>
      </c>
      <c r="B23" s="15">
        <v>350</v>
      </c>
      <c r="C23" s="16"/>
      <c r="D23" s="3"/>
      <c r="E23" s="3" t="s">
        <v>87</v>
      </c>
      <c r="F23" s="3"/>
      <c r="G23" s="3"/>
      <c r="H23" s="3"/>
      <c r="I23" s="3"/>
    </row>
    <row r="24" spans="1:11" x14ac:dyDescent="0.3">
      <c r="A24" s="15" t="s">
        <v>88</v>
      </c>
      <c r="B24" s="15"/>
      <c r="C24" s="16">
        <v>50</v>
      </c>
      <c r="D24" s="3"/>
      <c r="E24" s="3" t="s">
        <v>89</v>
      </c>
      <c r="F24" s="3" t="s">
        <v>90</v>
      </c>
      <c r="G24" s="3"/>
      <c r="H24" s="3">
        <f>5000*(1-0.06)</f>
        <v>4700</v>
      </c>
      <c r="I24" s="3"/>
    </row>
    <row r="25" spans="1:11" x14ac:dyDescent="0.3">
      <c r="A25" s="15" t="s">
        <v>91</v>
      </c>
      <c r="B25" s="15"/>
      <c r="C25" s="16">
        <v>5000</v>
      </c>
      <c r="D25" s="3"/>
      <c r="E25" s="3"/>
      <c r="F25" s="3"/>
      <c r="G25" s="3"/>
      <c r="H25" s="3"/>
      <c r="I25" s="3"/>
    </row>
    <row r="26" spans="1:11" x14ac:dyDescent="0.3">
      <c r="A26" s="15"/>
      <c r="B26" s="15"/>
      <c r="C26" s="16"/>
      <c r="D26" s="3"/>
      <c r="E26" s="3"/>
      <c r="F26" s="3"/>
      <c r="G26" s="3"/>
      <c r="H26" s="3"/>
      <c r="I26" s="3"/>
    </row>
    <row r="27" spans="1:11" x14ac:dyDescent="0.3">
      <c r="A27" s="12">
        <v>6</v>
      </c>
      <c r="B27" s="15"/>
      <c r="C27" s="16"/>
      <c r="D27" s="3"/>
      <c r="E27" s="3" t="s">
        <v>92</v>
      </c>
      <c r="F27" s="3"/>
      <c r="G27" s="3"/>
      <c r="H27" s="3"/>
      <c r="I27" s="3"/>
    </row>
    <row r="28" spans="1:11" x14ac:dyDescent="0.3">
      <c r="A28" s="15" t="s">
        <v>93</v>
      </c>
      <c r="B28" s="15">
        <v>14600</v>
      </c>
      <c r="C28" s="16"/>
      <c r="D28" s="3"/>
      <c r="E28" s="3" t="s">
        <v>94</v>
      </c>
      <c r="F28" s="3"/>
      <c r="G28" s="3"/>
      <c r="H28" s="3"/>
      <c r="I28" s="3"/>
      <c r="J28" s="17" t="s">
        <v>95</v>
      </c>
      <c r="K28" s="18"/>
    </row>
    <row r="29" spans="1:11" x14ac:dyDescent="0.3">
      <c r="A29" s="15" t="s">
        <v>95</v>
      </c>
      <c r="B29" s="15">
        <v>400</v>
      </c>
      <c r="C29" s="16"/>
      <c r="D29" s="3"/>
      <c r="E29" s="3" t="s">
        <v>96</v>
      </c>
      <c r="F29" s="3"/>
      <c r="G29" s="3"/>
      <c r="H29" s="3">
        <f>6000+15000-6400</f>
        <v>14600</v>
      </c>
      <c r="I29" s="3"/>
      <c r="J29">
        <v>6000</v>
      </c>
    </row>
    <row r="30" spans="1:11" x14ac:dyDescent="0.3">
      <c r="A30" s="15" t="s">
        <v>97</v>
      </c>
      <c r="B30" s="15"/>
      <c r="C30" s="16">
        <v>15000</v>
      </c>
      <c r="D30" s="3"/>
      <c r="E30" s="3"/>
      <c r="F30" s="3"/>
      <c r="G30" s="3"/>
      <c r="H30" s="3"/>
      <c r="I30" s="3"/>
      <c r="J30" s="19">
        <v>400</v>
      </c>
      <c r="K30" s="19"/>
    </row>
    <row r="31" spans="1:11" x14ac:dyDescent="0.3">
      <c r="A31" s="15"/>
      <c r="B31" s="15"/>
      <c r="C31" s="16"/>
      <c r="D31" s="3"/>
      <c r="E31" s="3"/>
      <c r="F31" s="3"/>
      <c r="G31" s="3"/>
      <c r="H31" s="3"/>
      <c r="I31" s="3"/>
      <c r="J31">
        <v>6400</v>
      </c>
    </row>
    <row r="32" spans="1:11" x14ac:dyDescent="0.3">
      <c r="A32" s="12">
        <v>7</v>
      </c>
      <c r="B32" s="15"/>
      <c r="C32" s="16"/>
      <c r="D32" s="3"/>
      <c r="E32" s="3" t="s">
        <v>98</v>
      </c>
      <c r="F32" s="3"/>
      <c r="G32" s="3"/>
      <c r="H32" s="3"/>
      <c r="I32" s="3"/>
      <c r="J32" s="19"/>
      <c r="K32" s="19">
        <v>100</v>
      </c>
    </row>
    <row r="33" spans="1:13" x14ac:dyDescent="0.3">
      <c r="A33" s="15" t="s">
        <v>99</v>
      </c>
      <c r="B33" s="15">
        <v>100</v>
      </c>
      <c r="C33" s="16"/>
      <c r="D33" s="3"/>
      <c r="E33" s="3" t="s">
        <v>100</v>
      </c>
      <c r="F33" s="3"/>
      <c r="G33" s="3"/>
      <c r="H33" s="3"/>
      <c r="I33" s="3"/>
      <c r="J33" s="20">
        <v>6300</v>
      </c>
    </row>
    <row r="34" spans="1:13" x14ac:dyDescent="0.3">
      <c r="A34" s="15" t="s">
        <v>101</v>
      </c>
      <c r="B34" s="15"/>
      <c r="C34" s="16">
        <v>100</v>
      </c>
      <c r="D34" s="3"/>
      <c r="E34" s="3" t="s">
        <v>102</v>
      </c>
      <c r="F34" s="3"/>
      <c r="G34" s="3"/>
      <c r="H34" s="3"/>
      <c r="I34" s="3"/>
    </row>
    <row r="35" spans="1:13" x14ac:dyDescent="0.3">
      <c r="A35" s="15"/>
      <c r="B35" s="15"/>
      <c r="C35" s="16"/>
      <c r="D35" s="3"/>
      <c r="E35" s="3"/>
      <c r="F35" s="3"/>
      <c r="G35" s="3"/>
      <c r="H35" s="21" t="s">
        <v>103</v>
      </c>
      <c r="I35" s="3"/>
    </row>
    <row r="36" spans="1:13" x14ac:dyDescent="0.3">
      <c r="A36" s="12">
        <v>8</v>
      </c>
      <c r="B36" s="15"/>
      <c r="C36" s="16"/>
      <c r="D36" s="3"/>
      <c r="E36" s="3" t="s">
        <v>104</v>
      </c>
      <c r="F36" s="3"/>
      <c r="G36" s="3"/>
      <c r="H36" s="3"/>
      <c r="I36" s="3"/>
    </row>
    <row r="37" spans="1:13" x14ac:dyDescent="0.3">
      <c r="A37" s="15" t="s">
        <v>105</v>
      </c>
      <c r="B37" s="15">
        <v>1200</v>
      </c>
      <c r="C37" s="16"/>
      <c r="D37" s="3"/>
      <c r="E37" s="3"/>
      <c r="F37" s="3"/>
      <c r="G37" s="3"/>
      <c r="H37" s="3"/>
      <c r="I37" s="3"/>
    </row>
    <row r="38" spans="1:13" x14ac:dyDescent="0.3">
      <c r="A38" s="15" t="s">
        <v>106</v>
      </c>
      <c r="B38" s="15"/>
      <c r="C38" s="16">
        <v>1200</v>
      </c>
      <c r="D38" s="3"/>
      <c r="E38" s="3" t="s">
        <v>107</v>
      </c>
      <c r="F38" s="3"/>
      <c r="G38" s="3"/>
      <c r="H38" s="3"/>
      <c r="I38" s="3"/>
    </row>
    <row r="39" spans="1:13" x14ac:dyDescent="0.3">
      <c r="A39" s="15"/>
      <c r="B39" s="15"/>
      <c r="C39" s="16"/>
      <c r="D39" s="3"/>
      <c r="E39" s="3"/>
      <c r="F39" s="3"/>
      <c r="G39" s="3"/>
      <c r="H39" s="3"/>
      <c r="I39" s="3"/>
    </row>
    <row r="40" spans="1:13" x14ac:dyDescent="0.3">
      <c r="A40" s="12">
        <v>9</v>
      </c>
      <c r="B40" s="15"/>
      <c r="C40" s="16"/>
      <c r="D40" s="3"/>
      <c r="E40" s="3" t="s">
        <v>108</v>
      </c>
      <c r="F40" s="3"/>
      <c r="G40" s="3" t="s">
        <v>109</v>
      </c>
      <c r="H40" s="3"/>
      <c r="I40" s="3" t="s">
        <v>110</v>
      </c>
    </row>
    <row r="41" spans="1:13" x14ac:dyDescent="0.3">
      <c r="A41" s="15" t="s">
        <v>111</v>
      </c>
      <c r="B41" s="15">
        <v>350</v>
      </c>
      <c r="C41" s="16"/>
      <c r="D41" s="3"/>
      <c r="E41" s="3" t="s">
        <v>112</v>
      </c>
      <c r="F41" s="3"/>
      <c r="G41" s="3"/>
      <c r="H41" s="3"/>
      <c r="I41" s="3"/>
    </row>
    <row r="42" spans="1:13" x14ac:dyDescent="0.3">
      <c r="A42" s="15" t="s">
        <v>113</v>
      </c>
      <c r="B42" s="15">
        <v>98</v>
      </c>
      <c r="C42" s="16"/>
      <c r="D42" s="3"/>
      <c r="E42" s="3"/>
      <c r="F42" s="3"/>
      <c r="G42" s="22"/>
      <c r="H42" s="23">
        <v>0.17</v>
      </c>
      <c r="I42" s="23">
        <v>0.28000000000000003</v>
      </c>
      <c r="J42" s="24"/>
    </row>
    <row r="43" spans="1:13" x14ac:dyDescent="0.3">
      <c r="A43" s="15" t="s">
        <v>114</v>
      </c>
      <c r="B43" s="15"/>
      <c r="C43" s="16">
        <f>+J44</f>
        <v>290.5</v>
      </c>
      <c r="D43" s="3"/>
      <c r="E43" s="3" t="s">
        <v>115</v>
      </c>
      <c r="F43" s="3"/>
      <c r="G43" s="22" t="s">
        <v>116</v>
      </c>
      <c r="H43" s="12" t="s">
        <v>117</v>
      </c>
      <c r="I43" s="12" t="s">
        <v>118</v>
      </c>
      <c r="J43" s="25" t="s">
        <v>119</v>
      </c>
    </row>
    <row r="44" spans="1:13" x14ac:dyDescent="0.3">
      <c r="A44" s="15" t="s">
        <v>120</v>
      </c>
      <c r="B44" s="15"/>
      <c r="C44" s="16">
        <f>+I45</f>
        <v>157.50000000000003</v>
      </c>
      <c r="D44" s="3"/>
      <c r="E44" s="26" t="s">
        <v>121</v>
      </c>
      <c r="F44" s="27"/>
      <c r="G44" s="22">
        <f>700/2</f>
        <v>350</v>
      </c>
      <c r="H44" s="22">
        <f>350*H42</f>
        <v>59.500000000000007</v>
      </c>
      <c r="I44" s="22">
        <f>350*I42</f>
        <v>98.000000000000014</v>
      </c>
      <c r="J44" s="28">
        <f>+G44-H44</f>
        <v>290.5</v>
      </c>
    </row>
    <row r="45" spans="1:13" x14ac:dyDescent="0.3">
      <c r="A45" s="15"/>
      <c r="B45" s="15"/>
      <c r="C45" s="16"/>
      <c r="D45" s="3"/>
      <c r="E45" s="3" t="s">
        <v>122</v>
      </c>
      <c r="F45" s="3"/>
      <c r="G45" s="3"/>
      <c r="H45" s="3" t="s">
        <v>123</v>
      </c>
      <c r="I45" s="3">
        <f>+I44+H44</f>
        <v>157.50000000000003</v>
      </c>
    </row>
    <row r="46" spans="1:13" x14ac:dyDescent="0.3">
      <c r="A46" s="12">
        <v>10</v>
      </c>
      <c r="B46" s="15"/>
      <c r="C46" s="16"/>
      <c r="D46" s="3"/>
      <c r="E46" s="3"/>
      <c r="F46" s="3"/>
      <c r="G46" s="3"/>
      <c r="H46" s="3"/>
      <c r="I46" s="3"/>
    </row>
    <row r="47" spans="1:13" x14ac:dyDescent="0.3">
      <c r="A47" s="15" t="s">
        <v>124</v>
      </c>
      <c r="B47" s="15">
        <v>225.53</v>
      </c>
      <c r="C47" s="16"/>
      <c r="D47" s="3"/>
      <c r="E47" s="3" t="s">
        <v>125</v>
      </c>
      <c r="F47" s="3"/>
      <c r="G47" s="3"/>
      <c r="H47" s="3"/>
      <c r="I47" s="3"/>
    </row>
    <row r="48" spans="1:13" x14ac:dyDescent="0.3">
      <c r="A48" s="15" t="s">
        <v>126</v>
      </c>
      <c r="B48" s="15">
        <v>600</v>
      </c>
      <c r="C48" s="16"/>
      <c r="D48" s="3"/>
      <c r="E48" s="3" t="s">
        <v>127</v>
      </c>
      <c r="F48" s="3"/>
      <c r="G48" s="3"/>
      <c r="H48" s="3"/>
      <c r="I48" s="3">
        <f>600/25*14*245/365</f>
        <v>225.53424657534248</v>
      </c>
      <c r="K48" s="17" t="s">
        <v>128</v>
      </c>
      <c r="L48" s="29"/>
      <c r="M48" s="18">
        <f>31+30+31+31+30+31+30+31</f>
        <v>245</v>
      </c>
    </row>
    <row r="49" spans="1:9" x14ac:dyDescent="0.3">
      <c r="A49" s="15" t="s">
        <v>129</v>
      </c>
      <c r="B49" s="15">
        <v>600</v>
      </c>
      <c r="C49" s="16"/>
      <c r="D49" s="3"/>
      <c r="E49" s="3" t="s">
        <v>130</v>
      </c>
      <c r="F49" s="3"/>
      <c r="G49" s="3"/>
      <c r="H49" s="3"/>
      <c r="I49" s="3"/>
    </row>
    <row r="50" spans="1:9" x14ac:dyDescent="0.3">
      <c r="A50" s="15" t="s">
        <v>131</v>
      </c>
      <c r="B50" s="15"/>
      <c r="C50" s="16">
        <f>+B47+B48+B49</f>
        <v>1425.53</v>
      </c>
      <c r="D50" s="3"/>
      <c r="E50" s="3" t="s">
        <v>132</v>
      </c>
      <c r="F50" s="3"/>
      <c r="G50" s="3"/>
      <c r="H50" s="3"/>
      <c r="I50" s="3"/>
    </row>
    <row r="51" spans="1:9" x14ac:dyDescent="0.3">
      <c r="A51" s="15"/>
      <c r="B51" s="15"/>
      <c r="C51" s="16"/>
      <c r="D51" s="3"/>
      <c r="E51" s="3" t="s">
        <v>133</v>
      </c>
      <c r="F51" s="3"/>
      <c r="G51" s="3"/>
      <c r="H51" s="3"/>
      <c r="I51" s="3"/>
    </row>
    <row r="52" spans="1:9" x14ac:dyDescent="0.3">
      <c r="A52" s="30"/>
      <c r="B52" s="30"/>
      <c r="C52" s="31"/>
      <c r="D52" s="3"/>
      <c r="E52" s="3" t="s">
        <v>134</v>
      </c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4" zoomScaleNormal="100" workbookViewId="0">
      <selection activeCell="C11" sqref="C11"/>
    </sheetView>
  </sheetViews>
  <sheetFormatPr baseColWidth="10" defaultColWidth="9" defaultRowHeight="15" x14ac:dyDescent="0.25"/>
  <cols>
    <col min="1" max="1" width="49.5703125"/>
    <col min="2" max="1025" width="10.7109375"/>
  </cols>
  <sheetData>
    <row r="1" spans="1:10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3" t="s">
        <v>57</v>
      </c>
      <c r="B4" s="3"/>
      <c r="C4" s="3"/>
      <c r="D4" s="3"/>
      <c r="E4" s="3"/>
      <c r="F4" s="3"/>
      <c r="G4" s="3"/>
      <c r="H4" s="3"/>
      <c r="I4" s="3"/>
      <c r="J4" s="3"/>
    </row>
    <row r="5" spans="1:10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.75" x14ac:dyDescent="0.3">
      <c r="A6" s="32" t="s">
        <v>135</v>
      </c>
      <c r="B6" s="32" t="s">
        <v>136</v>
      </c>
      <c r="C6" s="33" t="s">
        <v>137</v>
      </c>
      <c r="D6" s="3"/>
      <c r="E6" s="3"/>
      <c r="F6" s="3"/>
      <c r="G6" s="3"/>
      <c r="H6" s="3"/>
      <c r="I6" s="3"/>
      <c r="J6" s="3"/>
    </row>
    <row r="7" spans="1:10" ht="18.75" x14ac:dyDescent="0.3">
      <c r="A7" s="34" t="s">
        <v>138</v>
      </c>
      <c r="B7" s="35"/>
      <c r="C7" s="36">
        <f>+'SUMAS Y SALDOS'!K38</f>
        <v>16647.47</v>
      </c>
      <c r="D7" s="3"/>
      <c r="E7" s="3"/>
      <c r="F7" s="3"/>
      <c r="G7" s="3"/>
      <c r="H7" s="3"/>
      <c r="I7" s="3"/>
      <c r="J7" s="3"/>
    </row>
    <row r="8" spans="1:10" ht="18.75" x14ac:dyDescent="0.3">
      <c r="A8" s="37"/>
      <c r="B8" s="15"/>
      <c r="C8" s="38"/>
      <c r="D8" s="3"/>
      <c r="E8" s="3" t="s">
        <v>139</v>
      </c>
      <c r="F8" s="3"/>
      <c r="G8" s="3"/>
      <c r="H8" s="3"/>
      <c r="I8" s="3"/>
      <c r="J8" s="3"/>
    </row>
    <row r="9" spans="1:10" ht="18.75" x14ac:dyDescent="0.3">
      <c r="A9" s="37" t="s">
        <v>140</v>
      </c>
      <c r="C9" s="39">
        <v>109</v>
      </c>
      <c r="D9" s="3"/>
      <c r="E9" s="3"/>
      <c r="F9" s="3"/>
      <c r="G9" s="3"/>
      <c r="H9" s="3"/>
      <c r="I9" s="3"/>
      <c r="J9" s="3"/>
    </row>
    <row r="10" spans="1:10" ht="18.75" x14ac:dyDescent="0.3">
      <c r="A10" s="37"/>
      <c r="B10" s="15"/>
      <c r="C10" s="38"/>
      <c r="D10" s="3"/>
      <c r="E10" s="3" t="s">
        <v>141</v>
      </c>
      <c r="F10" s="3"/>
      <c r="G10" s="3"/>
      <c r="H10" s="3"/>
      <c r="I10" s="3"/>
      <c r="J10" s="3"/>
    </row>
    <row r="11" spans="1:10" ht="18.75" x14ac:dyDescent="0.3">
      <c r="A11" s="37" t="s">
        <v>142</v>
      </c>
      <c r="B11" s="15"/>
      <c r="C11" s="38">
        <v>400</v>
      </c>
      <c r="D11" s="3"/>
      <c r="E11" s="3" t="s">
        <v>143</v>
      </c>
      <c r="F11" s="3"/>
      <c r="G11" s="3"/>
      <c r="H11" s="3"/>
      <c r="I11" s="3"/>
      <c r="J11" s="3"/>
    </row>
    <row r="12" spans="1:10" ht="18.75" x14ac:dyDescent="0.3">
      <c r="A12" s="37"/>
      <c r="B12" s="15"/>
      <c r="C12" s="38"/>
      <c r="D12" s="3"/>
      <c r="E12" s="3"/>
      <c r="F12" s="3"/>
      <c r="G12" s="3"/>
      <c r="H12" s="3"/>
      <c r="I12" s="3"/>
      <c r="J12" s="3"/>
    </row>
    <row r="13" spans="1:10" ht="18.75" x14ac:dyDescent="0.3">
      <c r="A13" s="37" t="s">
        <v>144</v>
      </c>
      <c r="B13" s="15">
        <v>0</v>
      </c>
      <c r="C13" s="38">
        <v>0</v>
      </c>
      <c r="D13" s="3"/>
      <c r="E13" s="3" t="s">
        <v>145</v>
      </c>
      <c r="F13" s="3"/>
      <c r="G13" s="3"/>
      <c r="H13" s="3"/>
      <c r="I13" s="3"/>
      <c r="J13" s="3"/>
    </row>
    <row r="14" spans="1:10" ht="18.75" x14ac:dyDescent="0.3">
      <c r="A14" s="37"/>
      <c r="B14" s="15"/>
      <c r="C14" s="38"/>
      <c r="D14" s="3"/>
      <c r="E14" s="3" t="s">
        <v>146</v>
      </c>
      <c r="F14" s="3"/>
      <c r="G14" s="3"/>
      <c r="H14" s="3"/>
      <c r="I14" s="3"/>
      <c r="J14" s="3"/>
    </row>
    <row r="15" spans="1:10" ht="18.75" x14ac:dyDescent="0.3">
      <c r="A15" s="37" t="s">
        <v>147</v>
      </c>
      <c r="B15" s="15"/>
      <c r="C15" s="38">
        <v>100</v>
      </c>
      <c r="D15" s="3"/>
      <c r="E15" s="3" t="s">
        <v>148</v>
      </c>
      <c r="F15" s="3"/>
      <c r="G15" s="3"/>
      <c r="H15" s="3"/>
      <c r="I15" s="3"/>
      <c r="J15" s="3"/>
    </row>
    <row r="16" spans="1:10" ht="18.75" x14ac:dyDescent="0.3">
      <c r="A16" s="37"/>
      <c r="B16" s="15"/>
      <c r="C16" s="38"/>
      <c r="D16" s="3"/>
      <c r="E16" s="3"/>
      <c r="F16" s="3"/>
      <c r="G16" s="3"/>
      <c r="H16" s="3"/>
      <c r="I16" s="3"/>
      <c r="J16" s="3"/>
    </row>
    <row r="17" spans="1:11" ht="18.75" x14ac:dyDescent="0.3">
      <c r="A17" s="40" t="s">
        <v>149</v>
      </c>
      <c r="B17" s="41">
        <v>500</v>
      </c>
      <c r="C17" s="38"/>
      <c r="D17" s="3"/>
      <c r="E17" s="3" t="s">
        <v>150</v>
      </c>
      <c r="F17" s="3"/>
      <c r="G17" s="3"/>
      <c r="H17" s="3"/>
      <c r="I17" s="3"/>
      <c r="J17" s="3"/>
    </row>
    <row r="18" spans="1:11" ht="18.75" x14ac:dyDescent="0.3">
      <c r="A18" s="42"/>
      <c r="B18" s="43"/>
      <c r="C18" s="44"/>
      <c r="D18" s="3"/>
      <c r="E18" s="3" t="s">
        <v>151</v>
      </c>
      <c r="F18" s="3"/>
      <c r="G18" s="3"/>
      <c r="H18" s="3"/>
      <c r="I18" s="3"/>
      <c r="J18" s="3"/>
      <c r="K18" s="45" t="s">
        <v>152</v>
      </c>
    </row>
    <row r="19" spans="1:11" ht="18.75" x14ac:dyDescent="0.3">
      <c r="A19" s="3" t="s">
        <v>153</v>
      </c>
      <c r="B19" s="3"/>
      <c r="C19" s="3">
        <f>+C7+C9+C11+C15-B17</f>
        <v>16756.47</v>
      </c>
      <c r="D19" s="3"/>
      <c r="E19" s="3" t="s">
        <v>154</v>
      </c>
      <c r="F19" s="3"/>
      <c r="G19" s="3"/>
      <c r="H19" s="3"/>
      <c r="I19" s="3"/>
      <c r="J19" s="3"/>
    </row>
    <row r="20" spans="1:11" ht="18.7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ht="18.75" x14ac:dyDescent="0.3">
      <c r="A21" s="3" t="s">
        <v>155</v>
      </c>
      <c r="B21" s="3">
        <v>11500</v>
      </c>
      <c r="C21" s="3"/>
      <c r="D21" s="3"/>
      <c r="E21" s="3" t="s">
        <v>156</v>
      </c>
      <c r="F21" s="3"/>
      <c r="G21" s="3"/>
      <c r="H21" s="3"/>
      <c r="I21" s="3"/>
      <c r="J21" s="3"/>
    </row>
    <row r="22" spans="1:11" ht="18.75" x14ac:dyDescent="0.3">
      <c r="A22" s="43"/>
      <c r="B22" s="43"/>
      <c r="C22" s="43"/>
      <c r="D22" s="3"/>
      <c r="E22" s="3" t="s">
        <v>157</v>
      </c>
      <c r="F22" s="3"/>
      <c r="G22" s="3"/>
      <c r="H22" s="3"/>
      <c r="I22" s="3"/>
      <c r="J22" s="3"/>
    </row>
    <row r="23" spans="1:11" ht="18.75" x14ac:dyDescent="0.3">
      <c r="A23" s="3"/>
      <c r="B23" s="3"/>
      <c r="C23" s="3"/>
      <c r="D23" s="3"/>
      <c r="E23" s="3" t="s">
        <v>158</v>
      </c>
      <c r="F23" s="3"/>
      <c r="G23" s="3"/>
      <c r="H23" s="3"/>
      <c r="I23" s="3"/>
      <c r="J23" s="3"/>
    </row>
    <row r="24" spans="1:11" ht="18.75" x14ac:dyDescent="0.3">
      <c r="A24" s="3" t="s">
        <v>159</v>
      </c>
      <c r="B24" s="3"/>
      <c r="C24" s="3">
        <f>+C19-B21</f>
        <v>5256.4700000000012</v>
      </c>
      <c r="D24" s="3"/>
      <c r="E24" s="3"/>
      <c r="F24" s="3"/>
      <c r="G24" s="3"/>
      <c r="H24" s="3"/>
      <c r="I24" s="3"/>
      <c r="J24" s="3"/>
    </row>
    <row r="25" spans="1:11" ht="18.75" x14ac:dyDescent="0.3">
      <c r="A25" s="3"/>
      <c r="B25" s="3"/>
      <c r="C25" s="3"/>
      <c r="D25" s="3"/>
      <c r="E25" s="3" t="s">
        <v>160</v>
      </c>
      <c r="F25" s="3"/>
      <c r="G25" s="3"/>
      <c r="H25" s="3"/>
      <c r="I25" s="3"/>
      <c r="J25" s="3"/>
    </row>
    <row r="26" spans="1:11" ht="18.75" x14ac:dyDescent="0.3">
      <c r="A26" s="26" t="s">
        <v>161</v>
      </c>
      <c r="B26" s="46"/>
      <c r="C26" s="47">
        <f>+C24*0.35</f>
        <v>1839.7645000000002</v>
      </c>
      <c r="D26" s="3"/>
      <c r="E26" s="3"/>
      <c r="F26" s="3"/>
      <c r="G26" s="3"/>
      <c r="H26" s="3"/>
      <c r="I26" s="3"/>
      <c r="J26" s="3"/>
    </row>
    <row r="27" spans="1:11" ht="18.75" x14ac:dyDescent="0.3">
      <c r="A27" s="3"/>
      <c r="B27" s="3"/>
      <c r="C27" s="3"/>
      <c r="D27" s="3"/>
      <c r="E27" s="3" t="s">
        <v>162</v>
      </c>
      <c r="F27" s="3"/>
      <c r="G27" s="3"/>
      <c r="H27" s="48" t="s">
        <v>163</v>
      </c>
      <c r="I27" s="3"/>
      <c r="J27" s="3"/>
    </row>
    <row r="28" spans="1:11" ht="18.75" x14ac:dyDescent="0.3">
      <c r="A28" s="3"/>
      <c r="B28" s="3"/>
      <c r="C28" s="3"/>
      <c r="D28" s="3"/>
      <c r="E28" s="3" t="s">
        <v>164</v>
      </c>
      <c r="F28" s="3"/>
      <c r="G28" s="3">
        <v>1000</v>
      </c>
      <c r="H28" s="48">
        <v>1000</v>
      </c>
      <c r="I28" s="3"/>
      <c r="J28" s="3"/>
    </row>
    <row r="29" spans="1:11" ht="18.75" x14ac:dyDescent="0.3">
      <c r="A29" s="3"/>
      <c r="B29" s="3"/>
      <c r="C29" s="3"/>
      <c r="D29" s="3"/>
      <c r="E29" s="3" t="s">
        <v>165</v>
      </c>
      <c r="F29" s="3"/>
      <c r="G29" s="43">
        <v>10500</v>
      </c>
      <c r="H29" s="49">
        <v>10500</v>
      </c>
      <c r="I29" s="3"/>
      <c r="J29" s="3"/>
    </row>
    <row r="30" spans="1:11" ht="18.75" x14ac:dyDescent="0.3">
      <c r="A30" s="3"/>
      <c r="B30" s="3"/>
      <c r="C30" s="3"/>
      <c r="D30" s="3"/>
      <c r="E30" s="3"/>
      <c r="F30" s="3"/>
      <c r="G30" s="3">
        <v>11500</v>
      </c>
      <c r="H30" s="48">
        <v>11500</v>
      </c>
      <c r="I30" s="3"/>
      <c r="J30" s="3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ht="18.75" x14ac:dyDescent="0.3">
      <c r="A32" s="3"/>
      <c r="B32" s="3"/>
      <c r="C32" s="3"/>
      <c r="D32" s="3"/>
      <c r="E32" s="3" t="s">
        <v>166</v>
      </c>
      <c r="F32" s="3"/>
      <c r="G32" s="3"/>
      <c r="H32" s="3"/>
      <c r="I32" s="3"/>
      <c r="J32" s="3"/>
    </row>
    <row r="33" spans="1:10" ht="18.75" x14ac:dyDescent="0.3">
      <c r="A33" s="3"/>
      <c r="B33" s="3"/>
      <c r="C33" s="3"/>
      <c r="D33" s="3"/>
      <c r="E33" s="3" t="s">
        <v>167</v>
      </c>
      <c r="F33" s="3">
        <f>2954.16</f>
        <v>2954.16</v>
      </c>
      <c r="G33" s="3"/>
      <c r="H33" s="3"/>
      <c r="I33" s="3"/>
      <c r="J33" s="3"/>
    </row>
    <row r="34" spans="1:10" ht="18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8.75" x14ac:dyDescent="0.3">
      <c r="A35" s="3"/>
      <c r="B35" s="3"/>
      <c r="C35" s="3"/>
      <c r="D35" s="3"/>
      <c r="E35" s="48" t="s">
        <v>168</v>
      </c>
      <c r="F35" s="48"/>
      <c r="G35" s="48"/>
      <c r="H35" s="48"/>
      <c r="I35" s="3"/>
      <c r="J35" s="3"/>
    </row>
    <row r="36" spans="1:10" ht="18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8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8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8.7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8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8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8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8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8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K23" sqref="K23"/>
    </sheetView>
  </sheetViews>
  <sheetFormatPr baseColWidth="10" defaultColWidth="9" defaultRowHeight="15" x14ac:dyDescent="0.25"/>
  <cols>
    <col min="1" max="1" width="46"/>
    <col min="2" max="11" width="11.140625"/>
    <col min="12" max="1025" width="10.140625"/>
  </cols>
  <sheetData>
    <row r="1" spans="1:11" s="1" customFormat="1" ht="18.75" x14ac:dyDescent="0.3">
      <c r="A1" s="13"/>
      <c r="B1" s="102" t="s">
        <v>169</v>
      </c>
      <c r="C1" s="102"/>
      <c r="D1" s="102" t="s">
        <v>170</v>
      </c>
      <c r="E1" s="102"/>
      <c r="F1" s="102" t="s">
        <v>171</v>
      </c>
      <c r="G1" s="102"/>
      <c r="H1" s="102" t="s">
        <v>172</v>
      </c>
      <c r="I1" s="102"/>
      <c r="J1" s="102" t="s">
        <v>173</v>
      </c>
      <c r="K1" s="102"/>
    </row>
    <row r="2" spans="1:11" ht="18.75" x14ac:dyDescent="0.3">
      <c r="A2" s="50" t="s">
        <v>174</v>
      </c>
      <c r="B2" s="6" t="s">
        <v>2</v>
      </c>
      <c r="C2" s="6" t="s">
        <v>3</v>
      </c>
      <c r="D2" s="6" t="s">
        <v>2</v>
      </c>
      <c r="E2" s="6" t="s">
        <v>3</v>
      </c>
      <c r="F2" s="6" t="s">
        <v>2</v>
      </c>
      <c r="G2" s="6" t="s">
        <v>3</v>
      </c>
      <c r="H2" s="6" t="s">
        <v>175</v>
      </c>
      <c r="I2" s="6" t="s">
        <v>176</v>
      </c>
      <c r="J2" s="6" t="s">
        <v>177</v>
      </c>
      <c r="K2" s="6" t="s">
        <v>178</v>
      </c>
    </row>
    <row r="3" spans="1:11" ht="18.75" x14ac:dyDescent="0.3">
      <c r="A3" s="5" t="s">
        <v>4</v>
      </c>
      <c r="B3" s="5">
        <v>2180</v>
      </c>
      <c r="C3" s="5"/>
      <c r="D3" s="51"/>
      <c r="E3" s="51">
        <f>100+400</f>
        <v>500</v>
      </c>
      <c r="F3" s="51">
        <f>+B3-E3</f>
        <v>1680</v>
      </c>
      <c r="G3" s="51"/>
      <c r="H3" s="51">
        <f>+F3</f>
        <v>1680</v>
      </c>
      <c r="I3" s="51"/>
      <c r="J3" s="51"/>
      <c r="K3" s="51"/>
    </row>
    <row r="4" spans="1:11" ht="18.75" x14ac:dyDescent="0.3">
      <c r="A4" s="5" t="s">
        <v>5</v>
      </c>
      <c r="B4" s="5">
        <v>500</v>
      </c>
      <c r="C4" s="5"/>
      <c r="D4" s="51">
        <v>900</v>
      </c>
      <c r="E4" s="51"/>
      <c r="F4" s="51">
        <f>+B4+D4</f>
        <v>1400</v>
      </c>
      <c r="G4" s="51"/>
      <c r="H4" s="51">
        <f>+F4</f>
        <v>1400</v>
      </c>
      <c r="I4" s="51"/>
      <c r="J4" s="51"/>
      <c r="K4" s="51"/>
    </row>
    <row r="5" spans="1:11" ht="18.75" x14ac:dyDescent="0.3">
      <c r="A5" s="5" t="s">
        <v>6</v>
      </c>
      <c r="B5" s="5">
        <v>1000</v>
      </c>
      <c r="C5" s="5"/>
      <c r="D5" s="51"/>
      <c r="E5" s="51">
        <v>109</v>
      </c>
      <c r="F5" s="51">
        <f>+B5-E5</f>
        <v>891</v>
      </c>
      <c r="G5" s="51"/>
      <c r="H5" s="51">
        <f>+F5</f>
        <v>891</v>
      </c>
      <c r="I5" s="51"/>
      <c r="J5" s="51"/>
      <c r="K5" s="51"/>
    </row>
    <row r="6" spans="1:11" ht="18.75" x14ac:dyDescent="0.3">
      <c r="A6" s="5" t="s">
        <v>7</v>
      </c>
      <c r="B6" s="5">
        <v>10000</v>
      </c>
      <c r="C6" s="5"/>
      <c r="D6" s="51"/>
      <c r="E6" s="51"/>
      <c r="F6" s="51">
        <f>+B6</f>
        <v>10000</v>
      </c>
      <c r="G6" s="51"/>
      <c r="H6" s="51">
        <f>+F6</f>
        <v>10000</v>
      </c>
      <c r="I6" s="51"/>
      <c r="J6" s="51"/>
      <c r="K6" s="51"/>
    </row>
    <row r="7" spans="1:11" ht="18.75" x14ac:dyDescent="0.3">
      <c r="A7" s="5" t="s">
        <v>8</v>
      </c>
      <c r="B7" s="5">
        <v>5000</v>
      </c>
      <c r="C7" s="5"/>
      <c r="D7" s="51"/>
      <c r="E7" s="51">
        <f>+B7</f>
        <v>5000</v>
      </c>
      <c r="F7" s="51">
        <v>0</v>
      </c>
      <c r="G7" s="51"/>
      <c r="H7" s="51">
        <v>0</v>
      </c>
      <c r="I7" s="51"/>
      <c r="J7" s="51"/>
      <c r="K7" s="51"/>
    </row>
    <row r="8" spans="1:11" ht="18.75" x14ac:dyDescent="0.3">
      <c r="A8" s="5" t="s">
        <v>9</v>
      </c>
      <c r="B8" s="5"/>
      <c r="C8" s="5">
        <v>350</v>
      </c>
      <c r="D8" s="51">
        <f>+C8</f>
        <v>350</v>
      </c>
      <c r="E8" s="51"/>
      <c r="F8" s="51"/>
      <c r="G8" s="51">
        <v>0</v>
      </c>
      <c r="H8" s="51"/>
      <c r="I8" s="51"/>
      <c r="J8" s="51"/>
      <c r="K8" s="51"/>
    </row>
    <row r="9" spans="1:11" ht="18.75" x14ac:dyDescent="0.3">
      <c r="A9" s="5" t="s">
        <v>10</v>
      </c>
      <c r="B9" s="5">
        <v>6000</v>
      </c>
      <c r="C9" s="5"/>
      <c r="D9" s="51">
        <v>400</v>
      </c>
      <c r="E9" s="51">
        <v>100</v>
      </c>
      <c r="F9" s="51">
        <f>+B9+D9-E9</f>
        <v>6300</v>
      </c>
      <c r="G9" s="51"/>
      <c r="H9" s="51">
        <f>+F9</f>
        <v>6300</v>
      </c>
      <c r="I9" s="51"/>
      <c r="J9" s="51"/>
      <c r="K9" s="51"/>
    </row>
    <row r="10" spans="1:11" ht="18.75" x14ac:dyDescent="0.3">
      <c r="A10" s="5" t="s">
        <v>11</v>
      </c>
      <c r="B10" s="5"/>
      <c r="C10" s="5">
        <v>100</v>
      </c>
      <c r="D10" s="51"/>
      <c r="E10" s="51"/>
      <c r="F10" s="51"/>
      <c r="G10" s="51">
        <f>+C10</f>
        <v>100</v>
      </c>
      <c r="H10" s="51"/>
      <c r="I10" s="51">
        <f>+G10</f>
        <v>100</v>
      </c>
      <c r="J10" s="51"/>
      <c r="K10" s="51"/>
    </row>
    <row r="11" spans="1:11" ht="18.75" x14ac:dyDescent="0.3">
      <c r="A11" s="5" t="s">
        <v>12</v>
      </c>
      <c r="B11" s="5"/>
      <c r="C11" s="5">
        <v>50</v>
      </c>
      <c r="D11" s="51"/>
      <c r="E11" s="51"/>
      <c r="F11" s="51"/>
      <c r="G11" s="51">
        <f>+C11</f>
        <v>50</v>
      </c>
      <c r="H11" s="51"/>
      <c r="I11" s="51">
        <f>+G11</f>
        <v>50</v>
      </c>
      <c r="J11" s="51"/>
      <c r="K11" s="51"/>
    </row>
    <row r="12" spans="1:11" ht="18.75" x14ac:dyDescent="0.3">
      <c r="A12" s="5" t="s">
        <v>13</v>
      </c>
      <c r="B12" s="5"/>
      <c r="C12" s="5">
        <v>100</v>
      </c>
      <c r="D12" s="51"/>
      <c r="E12" s="51"/>
      <c r="F12" s="51"/>
      <c r="G12" s="51">
        <f>+C12</f>
        <v>100</v>
      </c>
      <c r="H12" s="51"/>
      <c r="I12" s="51">
        <f>+G12</f>
        <v>100</v>
      </c>
      <c r="J12" s="51"/>
      <c r="K12" s="51"/>
    </row>
    <row r="13" spans="1:11" ht="18.75" x14ac:dyDescent="0.3">
      <c r="A13" s="5" t="s">
        <v>14</v>
      </c>
      <c r="B13" s="5"/>
      <c r="C13" s="5">
        <v>5000</v>
      </c>
      <c r="D13" s="51"/>
      <c r="E13" s="51">
        <v>1200</v>
      </c>
      <c r="F13" s="51"/>
      <c r="G13" s="51">
        <f>+C13+E13</f>
        <v>6200</v>
      </c>
      <c r="H13" s="51"/>
      <c r="I13" s="51">
        <f>+G13</f>
        <v>6200</v>
      </c>
      <c r="J13" s="51"/>
      <c r="K13" s="51"/>
    </row>
    <row r="14" spans="1:11" ht="18.75" x14ac:dyDescent="0.3">
      <c r="A14" s="5" t="s">
        <v>15</v>
      </c>
      <c r="B14" s="5"/>
      <c r="C14" s="5">
        <v>1200</v>
      </c>
      <c r="D14" s="51">
        <v>1200</v>
      </c>
      <c r="E14" s="51"/>
      <c r="F14" s="51"/>
      <c r="G14" s="51">
        <v>0</v>
      </c>
      <c r="H14" s="51"/>
      <c r="I14" s="51">
        <v>0</v>
      </c>
      <c r="J14" s="51"/>
      <c r="K14" s="51"/>
    </row>
    <row r="15" spans="1:11" ht="18.75" x14ac:dyDescent="0.3">
      <c r="A15" s="5" t="s">
        <v>16</v>
      </c>
      <c r="B15" s="5"/>
      <c r="C15" s="5">
        <v>39220</v>
      </c>
      <c r="D15" s="51"/>
      <c r="E15" s="51"/>
      <c r="F15" s="51"/>
      <c r="G15" s="51">
        <f>+C15</f>
        <v>39220</v>
      </c>
      <c r="H15" s="51"/>
      <c r="I15" s="51"/>
      <c r="J15" s="51"/>
      <c r="K15" s="51">
        <f>+G15</f>
        <v>39220</v>
      </c>
    </row>
    <row r="16" spans="1:11" ht="18.75" x14ac:dyDescent="0.3">
      <c r="A16" s="5" t="s">
        <v>17</v>
      </c>
      <c r="B16" s="5">
        <v>15000</v>
      </c>
      <c r="C16" s="5"/>
      <c r="D16" s="51"/>
      <c r="E16" s="51">
        <v>15000</v>
      </c>
      <c r="F16" s="51">
        <v>0</v>
      </c>
      <c r="G16" s="51"/>
      <c r="H16" s="51"/>
      <c r="I16" s="51"/>
      <c r="J16" s="51"/>
      <c r="K16" s="51"/>
    </row>
    <row r="17" spans="1:11" ht="18.75" x14ac:dyDescent="0.3">
      <c r="A17" s="5" t="s">
        <v>18</v>
      </c>
      <c r="B17" s="5">
        <v>3000</v>
      </c>
      <c r="C17" s="5"/>
      <c r="D17" s="51"/>
      <c r="E17" s="51"/>
      <c r="F17" s="51">
        <f>+B17</f>
        <v>3000</v>
      </c>
      <c r="G17" s="51"/>
      <c r="H17" s="51"/>
      <c r="I17" s="51"/>
      <c r="J17" s="51">
        <f>+F17</f>
        <v>3000</v>
      </c>
      <c r="K17" s="51"/>
    </row>
    <row r="18" spans="1:11" ht="18.75" x14ac:dyDescent="0.3">
      <c r="A18" s="5" t="s">
        <v>19</v>
      </c>
      <c r="B18" s="5">
        <v>3000</v>
      </c>
      <c r="C18" s="5"/>
      <c r="D18" s="51"/>
      <c r="E18" s="51"/>
      <c r="F18" s="51">
        <f>+B18</f>
        <v>3000</v>
      </c>
      <c r="G18" s="51"/>
      <c r="H18" s="51"/>
      <c r="I18" s="51"/>
      <c r="J18" s="51">
        <f>+F18</f>
        <v>3000</v>
      </c>
      <c r="K18" s="51"/>
    </row>
    <row r="19" spans="1:11" ht="18.75" x14ac:dyDescent="0.3">
      <c r="A19" s="5" t="s">
        <v>20</v>
      </c>
      <c r="B19" s="5">
        <v>840</v>
      </c>
      <c r="C19" s="5"/>
      <c r="D19" s="51">
        <v>98</v>
      </c>
      <c r="E19" s="51"/>
      <c r="F19" s="51">
        <f>+B19+D19</f>
        <v>938</v>
      </c>
      <c r="G19" s="51"/>
      <c r="H19" s="51"/>
      <c r="I19" s="51"/>
      <c r="J19" s="51">
        <f>+F19</f>
        <v>938</v>
      </c>
      <c r="K19" s="51"/>
    </row>
    <row r="20" spans="1:11" ht="18.75" x14ac:dyDescent="0.3">
      <c r="A20" s="5" t="s">
        <v>21</v>
      </c>
      <c r="B20" s="5"/>
      <c r="C20" s="5">
        <v>500</v>
      </c>
      <c r="D20" s="51"/>
      <c r="E20" s="51"/>
      <c r="F20" s="51"/>
      <c r="G20" s="51">
        <f>+C20</f>
        <v>500</v>
      </c>
      <c r="H20" s="51"/>
      <c r="I20" s="51"/>
      <c r="J20" s="51"/>
      <c r="K20" s="51">
        <f>+G20</f>
        <v>500</v>
      </c>
    </row>
    <row r="21" spans="1:11" ht="18.75" x14ac:dyDescent="0.3">
      <c r="A21" s="52" t="s">
        <v>61</v>
      </c>
      <c r="B21" s="5"/>
      <c r="C21" s="5"/>
      <c r="D21" s="51">
        <f>+ASIENTOS!B6</f>
        <v>100</v>
      </c>
      <c r="E21" s="51"/>
      <c r="F21" s="51">
        <f>+D21</f>
        <v>100</v>
      </c>
      <c r="G21" s="51"/>
      <c r="H21" s="51"/>
      <c r="I21" s="51"/>
      <c r="J21" s="51">
        <f>+F21</f>
        <v>100</v>
      </c>
      <c r="K21" s="51"/>
    </row>
    <row r="22" spans="1:11" ht="18.75" x14ac:dyDescent="0.3">
      <c r="A22" s="53" t="s">
        <v>179</v>
      </c>
      <c r="B22" s="5"/>
      <c r="C22" s="5"/>
      <c r="D22" s="51"/>
      <c r="E22" s="51">
        <v>900</v>
      </c>
      <c r="F22" s="51"/>
      <c r="G22" s="51">
        <f>+E22</f>
        <v>900</v>
      </c>
      <c r="H22" s="51"/>
      <c r="I22" s="51"/>
      <c r="J22" s="51"/>
      <c r="K22" s="51">
        <f>+G22</f>
        <v>900</v>
      </c>
    </row>
    <row r="23" spans="1:11" ht="18.75" x14ac:dyDescent="0.3">
      <c r="A23" s="53" t="s">
        <v>180</v>
      </c>
      <c r="B23" s="5"/>
      <c r="C23" s="5"/>
      <c r="D23" s="51">
        <v>109</v>
      </c>
      <c r="E23" s="51"/>
      <c r="F23" s="51">
        <f>+D23</f>
        <v>109</v>
      </c>
      <c r="G23" s="51"/>
      <c r="H23" s="51"/>
      <c r="I23" s="51"/>
      <c r="J23" s="51">
        <f>+F23</f>
        <v>109</v>
      </c>
      <c r="K23" s="51"/>
    </row>
    <row r="24" spans="1:11" ht="18.75" x14ac:dyDescent="0.3">
      <c r="A24" s="51" t="s">
        <v>80</v>
      </c>
      <c r="B24" s="5"/>
      <c r="C24" s="5"/>
      <c r="D24" s="51">
        <v>400</v>
      </c>
      <c r="E24" s="51"/>
      <c r="F24" s="51">
        <f>+D24</f>
        <v>400</v>
      </c>
      <c r="G24" s="51"/>
      <c r="H24" s="51"/>
      <c r="I24" s="51"/>
      <c r="J24" s="51">
        <f>+F24</f>
        <v>400</v>
      </c>
      <c r="K24" s="51"/>
    </row>
    <row r="25" spans="1:11" ht="18.75" x14ac:dyDescent="0.3">
      <c r="A25" s="54" t="s">
        <v>85</v>
      </c>
      <c r="B25" s="5"/>
      <c r="C25" s="5"/>
      <c r="D25" s="51">
        <f>+ASIENTOS!B22</f>
        <v>4700</v>
      </c>
      <c r="E25" s="51"/>
      <c r="F25" s="51">
        <f>+D25</f>
        <v>4700</v>
      </c>
      <c r="G25" s="51"/>
      <c r="H25" s="51">
        <f>+F25</f>
        <v>4700</v>
      </c>
      <c r="I25" s="51"/>
      <c r="J25" s="51"/>
      <c r="K25" s="51"/>
    </row>
    <row r="26" spans="1:11" ht="18.75" x14ac:dyDescent="0.3">
      <c r="A26" s="53" t="s">
        <v>181</v>
      </c>
      <c r="B26" s="5"/>
      <c r="C26" s="5"/>
      <c r="D26" s="51"/>
      <c r="E26" s="51">
        <f>+ASIENTOS!C24</f>
        <v>50</v>
      </c>
      <c r="F26" s="51"/>
      <c r="G26" s="51">
        <f>+E26</f>
        <v>50</v>
      </c>
      <c r="H26" s="51"/>
      <c r="I26" s="51"/>
      <c r="J26" s="51"/>
      <c r="K26" s="51">
        <f>+G26</f>
        <v>50</v>
      </c>
    </row>
    <row r="27" spans="1:11" ht="18.75" x14ac:dyDescent="0.3">
      <c r="A27" s="54" t="s">
        <v>93</v>
      </c>
      <c r="B27" s="5"/>
      <c r="C27" s="5"/>
      <c r="D27" s="51">
        <v>14600</v>
      </c>
      <c r="E27" s="51"/>
      <c r="F27" s="51">
        <f>+D27</f>
        <v>14600</v>
      </c>
      <c r="G27" s="51"/>
      <c r="H27" s="51"/>
      <c r="I27" s="51"/>
      <c r="J27" s="51">
        <f>+F27</f>
        <v>14600</v>
      </c>
      <c r="K27" s="51"/>
    </row>
    <row r="28" spans="1:11" ht="18.75" x14ac:dyDescent="0.3">
      <c r="A28" s="53" t="s">
        <v>182</v>
      </c>
      <c r="B28" s="5"/>
      <c r="C28" s="5"/>
      <c r="D28" s="51">
        <v>100</v>
      </c>
      <c r="E28" s="51"/>
      <c r="F28" s="51">
        <f>+D28</f>
        <v>100</v>
      </c>
      <c r="G28" s="51"/>
      <c r="H28" s="51"/>
      <c r="I28" s="51"/>
      <c r="J28" s="51">
        <f>+F28</f>
        <v>100</v>
      </c>
      <c r="K28" s="51"/>
    </row>
    <row r="29" spans="1:11" ht="18.75" x14ac:dyDescent="0.3">
      <c r="A29" s="55" t="s">
        <v>111</v>
      </c>
      <c r="B29" s="5"/>
      <c r="C29" s="5"/>
      <c r="D29" s="51">
        <f>+ASIENTOS!B41</f>
        <v>350</v>
      </c>
      <c r="E29" s="51"/>
      <c r="F29" s="51">
        <f>+D29</f>
        <v>350</v>
      </c>
      <c r="G29" s="51"/>
      <c r="H29" s="51"/>
      <c r="I29" s="51"/>
      <c r="J29" s="51">
        <f>+D29</f>
        <v>350</v>
      </c>
      <c r="K29" s="51"/>
    </row>
    <row r="30" spans="1:11" ht="18.75" x14ac:dyDescent="0.3">
      <c r="A30" s="55" t="s">
        <v>183</v>
      </c>
      <c r="B30" s="5"/>
      <c r="C30" s="5"/>
      <c r="D30" s="51"/>
      <c r="E30" s="51">
        <f>+ASIENTOS!C43</f>
        <v>290.5</v>
      </c>
      <c r="F30" s="51"/>
      <c r="G30" s="51">
        <f>+E30</f>
        <v>290.5</v>
      </c>
      <c r="H30" s="51"/>
      <c r="I30" s="51">
        <f>+G30</f>
        <v>290.5</v>
      </c>
      <c r="J30" s="51"/>
      <c r="K30" s="51"/>
    </row>
    <row r="31" spans="1:11" ht="18.75" x14ac:dyDescent="0.3">
      <c r="A31" s="55" t="s">
        <v>184</v>
      </c>
      <c r="B31" s="5"/>
      <c r="C31" s="5"/>
      <c r="D31" s="51"/>
      <c r="E31" s="51">
        <f>+ASIENTOS!C44</f>
        <v>157.50000000000003</v>
      </c>
      <c r="F31" s="51"/>
      <c r="G31" s="51">
        <f>+E31</f>
        <v>157.50000000000003</v>
      </c>
      <c r="H31" s="51"/>
      <c r="I31" s="51">
        <f>+G31</f>
        <v>157.50000000000003</v>
      </c>
      <c r="J31" s="51"/>
      <c r="K31" s="51"/>
    </row>
    <row r="32" spans="1:11" ht="18.75" x14ac:dyDescent="0.3">
      <c r="A32" s="55" t="s">
        <v>124</v>
      </c>
      <c r="B32" s="5"/>
      <c r="C32" s="5"/>
      <c r="D32" s="51">
        <f>+ASIENTOS!B47</f>
        <v>225.53</v>
      </c>
      <c r="E32" s="51"/>
      <c r="F32" s="51">
        <f>+D32</f>
        <v>225.53</v>
      </c>
      <c r="G32" s="51"/>
      <c r="H32" s="51"/>
      <c r="I32" s="51"/>
      <c r="J32" s="51">
        <f>+F32</f>
        <v>225.53</v>
      </c>
      <c r="K32" s="51"/>
    </row>
    <row r="33" spans="1:11" ht="18.75" x14ac:dyDescent="0.3">
      <c r="A33" s="55" t="s">
        <v>126</v>
      </c>
      <c r="B33" s="5"/>
      <c r="C33" s="5"/>
      <c r="D33" s="51">
        <f>+ASIENTOS!B48</f>
        <v>600</v>
      </c>
      <c r="E33" s="51"/>
      <c r="F33" s="51">
        <f>+D33</f>
        <v>600</v>
      </c>
      <c r="G33" s="51"/>
      <c r="H33" s="51"/>
      <c r="I33" s="51"/>
      <c r="J33" s="51">
        <f>+F33</f>
        <v>600</v>
      </c>
      <c r="K33" s="51"/>
    </row>
    <row r="34" spans="1:11" ht="18.75" x14ac:dyDescent="0.3">
      <c r="A34" s="55" t="s">
        <v>129</v>
      </c>
      <c r="B34" s="5"/>
      <c r="C34" s="5"/>
      <c r="D34" s="51">
        <f>+ASIENTOS!B49</f>
        <v>600</v>
      </c>
      <c r="E34" s="51"/>
      <c r="F34" s="51">
        <f>+D34</f>
        <v>600</v>
      </c>
      <c r="G34" s="51"/>
      <c r="H34" s="51"/>
      <c r="I34" s="51"/>
      <c r="J34" s="51">
        <f>+F34</f>
        <v>600</v>
      </c>
      <c r="K34" s="51"/>
    </row>
    <row r="35" spans="1:11" ht="18.75" x14ac:dyDescent="0.3">
      <c r="A35" s="55" t="s">
        <v>185</v>
      </c>
      <c r="B35" s="5"/>
      <c r="C35" s="5"/>
      <c r="D35" s="51"/>
      <c r="E35" s="51">
        <f>+ASIENTOS!C50</f>
        <v>1425.53</v>
      </c>
      <c r="F35" s="51"/>
      <c r="G35" s="51">
        <f>+E35</f>
        <v>1425.53</v>
      </c>
      <c r="H35" s="51"/>
      <c r="I35" s="51">
        <f>+G35</f>
        <v>1425.53</v>
      </c>
      <c r="J35" s="51"/>
      <c r="K35" s="51"/>
    </row>
    <row r="36" spans="1:11" ht="18.75" x14ac:dyDescent="0.3">
      <c r="A36" s="51"/>
      <c r="B36" s="5"/>
      <c r="C36" s="5"/>
      <c r="D36" s="51"/>
      <c r="E36" s="51"/>
      <c r="F36" s="51"/>
      <c r="G36" s="51"/>
      <c r="H36" s="51"/>
      <c r="I36" s="51"/>
      <c r="J36" s="51"/>
      <c r="K36" s="51"/>
    </row>
    <row r="37" spans="1:11" ht="18.75" x14ac:dyDescent="0.3">
      <c r="A37" s="51" t="s">
        <v>186</v>
      </c>
      <c r="B37" s="5">
        <f>SUM('SUMAS Y SALDOS'!B3:B36)</f>
        <v>46520</v>
      </c>
      <c r="C37" s="5">
        <f>SUM('SUMAS Y SALDOS'!C3:C36)</f>
        <v>46520</v>
      </c>
      <c r="D37" s="5">
        <f>SUM('SUMAS Y SALDOS'!D3:D36)</f>
        <v>24732.53</v>
      </c>
      <c r="E37" s="5">
        <f>SUM('SUMAS Y SALDOS'!E3:E36)</f>
        <v>24732.53</v>
      </c>
      <c r="F37" s="5">
        <f>SUM('SUMAS Y SALDOS'!F3:F36)</f>
        <v>48993.53</v>
      </c>
      <c r="G37" s="5">
        <f>SUM('SUMAS Y SALDOS'!G3:G36)</f>
        <v>48993.53</v>
      </c>
      <c r="H37" s="5">
        <f>SUM('SUMAS Y SALDOS'!H3:H36)</f>
        <v>24971</v>
      </c>
      <c r="I37" s="5">
        <f>SUM('SUMAS Y SALDOS'!I3:I36)</f>
        <v>8323.5300000000007</v>
      </c>
      <c r="J37" s="5">
        <f>SUM('SUMAS Y SALDOS'!J3:J36)</f>
        <v>24022.53</v>
      </c>
      <c r="K37" s="5">
        <f>SUM('SUMAS Y SALDOS'!K3:K36)</f>
        <v>40670</v>
      </c>
    </row>
    <row r="38" spans="1:11" ht="18.75" x14ac:dyDescent="0.3">
      <c r="A38" s="51" t="s">
        <v>187</v>
      </c>
      <c r="B38" s="56"/>
      <c r="C38" s="56"/>
      <c r="D38" s="57"/>
      <c r="E38" s="57"/>
      <c r="F38" s="57"/>
      <c r="G38" s="57"/>
      <c r="H38" s="58"/>
      <c r="I38" s="59">
        <f>+K38</f>
        <v>16647.47</v>
      </c>
      <c r="J38" s="58"/>
      <c r="K38" s="59">
        <f>+K37-J37</f>
        <v>16647.47</v>
      </c>
    </row>
    <row r="39" spans="1:11" ht="18.75" x14ac:dyDescent="0.3">
      <c r="A39" s="51" t="s">
        <v>188</v>
      </c>
      <c r="B39" s="56"/>
      <c r="C39" s="56"/>
      <c r="D39" s="57"/>
      <c r="E39" s="57"/>
      <c r="F39" s="57"/>
      <c r="G39" s="57"/>
      <c r="H39" s="57">
        <f>+H37</f>
        <v>24971</v>
      </c>
      <c r="I39" s="57">
        <f>+I37+I38</f>
        <v>24971</v>
      </c>
      <c r="J39" s="57"/>
      <c r="K39" s="59"/>
    </row>
    <row r="40" spans="1:11" ht="18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.7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zoomScaleNormal="100" workbookViewId="0">
      <selection activeCell="G45" sqref="G45"/>
    </sheetView>
  </sheetViews>
  <sheetFormatPr baseColWidth="10" defaultColWidth="9" defaultRowHeight="15" x14ac:dyDescent="0.25"/>
  <cols>
    <col min="1" max="1" width="25.140625"/>
    <col min="2" max="2" width="10.140625"/>
    <col min="3" max="3" width="20.140625"/>
    <col min="4" max="4" width="13.42578125"/>
    <col min="5" max="6" width="10.140625"/>
    <col min="7" max="7" width="38.28515625"/>
    <col min="8" max="8" width="17.5703125"/>
    <col min="9" max="1025" width="10.140625"/>
  </cols>
  <sheetData>
    <row r="1" spans="1:9" x14ac:dyDescent="0.25">
      <c r="A1" s="4"/>
      <c r="B1" s="4"/>
      <c r="C1" s="4"/>
      <c r="D1" s="4"/>
      <c r="E1" s="4"/>
      <c r="F1" s="4"/>
      <c r="G1" s="4"/>
      <c r="H1" s="4"/>
    </row>
    <row r="2" spans="1:9" x14ac:dyDescent="0.25">
      <c r="A2" s="4" t="s">
        <v>189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8" x14ac:dyDescent="0.25">
      <c r="A4" s="60" t="s">
        <v>190</v>
      </c>
      <c r="B4" s="61"/>
      <c r="C4" s="61"/>
      <c r="D4" s="62"/>
      <c r="E4" s="63" t="s">
        <v>191</v>
      </c>
      <c r="F4" s="61"/>
      <c r="G4" s="61"/>
      <c r="H4" s="62"/>
      <c r="I4" s="64"/>
    </row>
    <row r="5" spans="1:9" ht="18" x14ac:dyDescent="0.25">
      <c r="A5" s="65" t="s">
        <v>192</v>
      </c>
      <c r="B5" s="66"/>
      <c r="C5" s="66"/>
      <c r="D5" s="67"/>
      <c r="E5" s="68" t="s">
        <v>193</v>
      </c>
      <c r="F5" s="66"/>
      <c r="G5" s="66"/>
      <c r="H5" s="67"/>
      <c r="I5" s="64"/>
    </row>
    <row r="6" spans="1:9" ht="18" x14ac:dyDescent="0.25">
      <c r="A6" s="69" t="s">
        <v>194</v>
      </c>
      <c r="B6" s="66"/>
      <c r="C6" s="66"/>
      <c r="D6" s="67">
        <f>+'SUMAS Y SALDOS'!H3+'SUMAS Y SALDOS'!H25+'SUMAS Y SALDOS'!H4</f>
        <v>7780</v>
      </c>
      <c r="E6" s="70" t="s">
        <v>195</v>
      </c>
      <c r="F6" s="66"/>
      <c r="G6" s="66"/>
      <c r="H6" s="67"/>
      <c r="I6" s="64"/>
    </row>
    <row r="7" spans="1:9" ht="18" x14ac:dyDescent="0.25">
      <c r="A7" s="69" t="s">
        <v>196</v>
      </c>
      <c r="B7" s="66"/>
      <c r="C7" s="66"/>
      <c r="D7" s="67">
        <f>+'SUMAS Y SALDOS'!H5</f>
        <v>891</v>
      </c>
      <c r="E7" s="71" t="s">
        <v>197</v>
      </c>
      <c r="F7" s="66"/>
      <c r="G7" s="66"/>
      <c r="H7" s="67">
        <v>0</v>
      </c>
      <c r="I7" s="64"/>
    </row>
    <row r="8" spans="1:9" ht="18" x14ac:dyDescent="0.25">
      <c r="A8" s="69" t="s">
        <v>198</v>
      </c>
      <c r="B8" s="66"/>
      <c r="C8" s="66"/>
      <c r="D8" s="67">
        <f>+'SUMAS Y SALDOS'!H6</f>
        <v>10000</v>
      </c>
      <c r="E8" s="71" t="s">
        <v>199</v>
      </c>
      <c r="F8" s="66"/>
      <c r="G8" s="66"/>
      <c r="H8" s="67">
        <v>0</v>
      </c>
      <c r="I8" s="64"/>
    </row>
    <row r="9" spans="1:9" ht="18" x14ac:dyDescent="0.25">
      <c r="A9" s="69" t="s">
        <v>200</v>
      </c>
      <c r="B9" s="66"/>
      <c r="C9" s="66"/>
      <c r="D9" s="67">
        <v>0</v>
      </c>
      <c r="E9" s="71" t="s">
        <v>201</v>
      </c>
      <c r="F9" s="66"/>
      <c r="G9" s="66"/>
      <c r="H9" s="67">
        <f>+'SUMAS Y SALDOS'!I10+'SUMAS Y SALDOS'!I11+'SUMAS Y SALDOS'!I12+'SUMAS Y SALDOS'!I30+'SUMAS Y SALDOS'!I31+'SUMAS Y SALDOS'!I35</f>
        <v>2123.5299999999997</v>
      </c>
      <c r="I9" s="64"/>
    </row>
    <row r="10" spans="1:9" ht="18" x14ac:dyDescent="0.25">
      <c r="A10" s="69" t="s">
        <v>202</v>
      </c>
      <c r="B10" s="66"/>
      <c r="C10" s="66"/>
      <c r="D10" s="72">
        <f>+'SUMAS Y SALDOS'!H9</f>
        <v>6300</v>
      </c>
      <c r="E10" s="71" t="s">
        <v>203</v>
      </c>
      <c r="F10" s="66"/>
      <c r="G10" s="66"/>
      <c r="H10" s="67">
        <f>+'[1]SUMAS Y SALDOS'!H25+'[1]SUMAS Y SALDOS'!H24</f>
        <v>0</v>
      </c>
      <c r="I10" s="64"/>
    </row>
    <row r="11" spans="1:9" ht="18" x14ac:dyDescent="0.25">
      <c r="A11" s="65" t="s">
        <v>204</v>
      </c>
      <c r="B11" s="66"/>
      <c r="C11" s="66"/>
      <c r="D11" s="67">
        <f>+D6+D7+D8+D10</f>
        <v>24971</v>
      </c>
      <c r="E11" s="71" t="s">
        <v>205</v>
      </c>
      <c r="F11" s="66"/>
      <c r="G11" s="66"/>
      <c r="H11" s="67">
        <v>0</v>
      </c>
      <c r="I11" s="64"/>
    </row>
    <row r="12" spans="1:9" ht="18" x14ac:dyDescent="0.25">
      <c r="A12" s="73"/>
      <c r="B12" s="66"/>
      <c r="C12" s="66"/>
      <c r="D12" s="67"/>
      <c r="E12" s="71" t="s">
        <v>206</v>
      </c>
      <c r="F12" s="66"/>
      <c r="G12" s="66"/>
      <c r="H12" s="67">
        <f>+'[1]SUMAS Y SALDOS'!H15</f>
        <v>0</v>
      </c>
      <c r="I12" s="64"/>
    </row>
    <row r="13" spans="1:9" ht="18" x14ac:dyDescent="0.25">
      <c r="A13" s="74" t="s">
        <v>207</v>
      </c>
      <c r="B13" s="66"/>
      <c r="C13" s="66"/>
      <c r="D13" s="67"/>
      <c r="E13" s="71" t="s">
        <v>208</v>
      </c>
      <c r="F13" s="66"/>
      <c r="G13" s="66"/>
      <c r="H13" s="72">
        <v>0</v>
      </c>
      <c r="I13" s="64"/>
    </row>
    <row r="14" spans="1:9" ht="18" x14ac:dyDescent="0.25">
      <c r="A14" s="69" t="s">
        <v>198</v>
      </c>
      <c r="B14" s="66"/>
      <c r="C14" s="66"/>
      <c r="D14" s="67"/>
      <c r="E14" s="68" t="s">
        <v>209</v>
      </c>
      <c r="F14" s="66"/>
      <c r="G14" s="66"/>
      <c r="H14" s="67">
        <f>+H9+H10+H12</f>
        <v>2123.5299999999997</v>
      </c>
      <c r="I14" s="64"/>
    </row>
    <row r="15" spans="1:9" ht="18" x14ac:dyDescent="0.25">
      <c r="A15" s="69" t="s">
        <v>200</v>
      </c>
      <c r="B15" s="66"/>
      <c r="C15" s="66"/>
      <c r="D15" s="67"/>
      <c r="E15" s="68" t="s">
        <v>210</v>
      </c>
      <c r="F15" s="66"/>
      <c r="G15" s="66"/>
      <c r="H15" s="67"/>
      <c r="I15" s="64"/>
    </row>
    <row r="16" spans="1:9" ht="18" x14ac:dyDescent="0.25">
      <c r="A16" s="69" t="s">
        <v>211</v>
      </c>
      <c r="B16" s="66"/>
      <c r="C16" s="66"/>
      <c r="D16" s="67"/>
      <c r="E16" s="75" t="s">
        <v>212</v>
      </c>
      <c r="F16" s="66"/>
      <c r="G16" s="66"/>
      <c r="H16" s="67"/>
      <c r="I16" s="64"/>
    </row>
    <row r="17" spans="1:9" ht="18" x14ac:dyDescent="0.25">
      <c r="A17" s="69" t="s">
        <v>213</v>
      </c>
      <c r="B17" s="66"/>
      <c r="C17" s="66"/>
      <c r="D17" s="67"/>
      <c r="E17" s="70" t="s">
        <v>214</v>
      </c>
      <c r="F17" s="66"/>
      <c r="G17" s="66"/>
      <c r="H17" s="67"/>
      <c r="I17" s="64"/>
    </row>
    <row r="18" spans="1:9" ht="18" x14ac:dyDescent="0.25">
      <c r="A18" s="69" t="s">
        <v>215</v>
      </c>
      <c r="B18" s="66"/>
      <c r="C18" s="66"/>
      <c r="D18" s="67"/>
      <c r="E18" s="68" t="s">
        <v>216</v>
      </c>
      <c r="F18" s="66"/>
      <c r="G18" s="66"/>
      <c r="H18" s="67">
        <v>0</v>
      </c>
      <c r="I18" s="64"/>
    </row>
    <row r="19" spans="1:9" ht="18.75" x14ac:dyDescent="0.3">
      <c r="A19" s="69" t="s">
        <v>217</v>
      </c>
      <c r="B19" s="66"/>
      <c r="C19" s="66"/>
      <c r="D19" s="67"/>
      <c r="E19" s="76"/>
      <c r="F19" s="66"/>
      <c r="G19" s="66"/>
      <c r="H19" s="72"/>
      <c r="I19" s="64"/>
    </row>
    <row r="20" spans="1:9" ht="18" x14ac:dyDescent="0.25">
      <c r="A20" s="69"/>
      <c r="B20" s="66"/>
      <c r="C20" s="66"/>
      <c r="D20" s="72"/>
      <c r="E20" s="77" t="s">
        <v>218</v>
      </c>
      <c r="F20" s="66"/>
      <c r="G20" s="66"/>
      <c r="H20" s="67">
        <f>+H14</f>
        <v>2123.5299999999997</v>
      </c>
      <c r="I20" s="64"/>
    </row>
    <row r="21" spans="1:9" ht="18" x14ac:dyDescent="0.25">
      <c r="A21" s="78" t="s">
        <v>219</v>
      </c>
      <c r="B21" s="66"/>
      <c r="C21" s="66"/>
      <c r="D21" s="67">
        <v>0</v>
      </c>
      <c r="E21" s="79" t="s">
        <v>220</v>
      </c>
      <c r="F21" s="66"/>
      <c r="G21" s="66"/>
      <c r="H21" s="80">
        <f>+H68</f>
        <v>22847.47</v>
      </c>
      <c r="I21" s="64"/>
    </row>
    <row r="22" spans="1:9" ht="18" x14ac:dyDescent="0.25">
      <c r="A22" s="81" t="s">
        <v>221</v>
      </c>
      <c r="B22" s="66"/>
      <c r="C22" s="66"/>
      <c r="D22" s="67">
        <f>+D11+D21</f>
        <v>24971</v>
      </c>
      <c r="E22" s="82" t="s">
        <v>222</v>
      </c>
      <c r="F22" s="66"/>
      <c r="G22" s="66"/>
      <c r="H22" s="67">
        <f>+H20+H21</f>
        <v>24971</v>
      </c>
      <c r="I22" s="64"/>
    </row>
    <row r="23" spans="1:9" ht="18" x14ac:dyDescent="0.25">
      <c r="A23" s="83"/>
      <c r="B23" s="66"/>
      <c r="C23" s="66"/>
      <c r="D23" s="67"/>
      <c r="E23" s="83"/>
      <c r="F23" s="66"/>
      <c r="G23" s="66"/>
      <c r="H23" s="67"/>
      <c r="I23" s="64"/>
    </row>
    <row r="24" spans="1:9" ht="18" x14ac:dyDescent="0.25">
      <c r="A24" s="83"/>
      <c r="B24" s="66"/>
      <c r="C24" s="66"/>
      <c r="D24" s="67"/>
      <c r="E24" s="83"/>
      <c r="F24" s="66"/>
      <c r="G24" s="66"/>
      <c r="H24" s="67"/>
      <c r="I24" s="64"/>
    </row>
    <row r="25" spans="1:9" ht="18" x14ac:dyDescent="0.25">
      <c r="A25" s="84"/>
      <c r="B25" s="85"/>
      <c r="C25" s="85"/>
      <c r="D25" s="72"/>
      <c r="E25" s="84"/>
      <c r="F25" s="85"/>
      <c r="G25" s="85"/>
      <c r="H25" s="72"/>
      <c r="I25" s="64"/>
    </row>
    <row r="26" spans="1:9" ht="18" x14ac:dyDescent="0.25">
      <c r="A26" s="66"/>
      <c r="B26" s="66"/>
      <c r="C26" s="66"/>
      <c r="D26" s="66"/>
      <c r="E26" s="66"/>
      <c r="F26" s="66"/>
      <c r="G26" s="66"/>
      <c r="H26" s="66"/>
      <c r="I26" s="64"/>
    </row>
    <row r="27" spans="1:9" ht="18" x14ac:dyDescent="0.25">
      <c r="A27" s="66"/>
      <c r="B27" s="66"/>
      <c r="C27" s="66"/>
      <c r="D27" s="66"/>
      <c r="E27" s="66"/>
      <c r="F27" s="66"/>
      <c r="G27" s="66"/>
      <c r="H27" s="66"/>
      <c r="I27" s="64"/>
    </row>
    <row r="28" spans="1:9" ht="18" x14ac:dyDescent="0.25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18" x14ac:dyDescent="0.25">
      <c r="A29" s="64" t="s">
        <v>223</v>
      </c>
      <c r="B29" s="64"/>
      <c r="C29" s="64"/>
      <c r="D29" s="64"/>
      <c r="E29" s="64"/>
      <c r="F29" s="64"/>
      <c r="G29" s="64"/>
      <c r="H29" s="64"/>
      <c r="I29" s="64"/>
    </row>
    <row r="30" spans="1:9" ht="18" x14ac:dyDescent="0.25">
      <c r="A30" s="86" t="s">
        <v>224</v>
      </c>
      <c r="B30" s="61"/>
      <c r="C30" s="61"/>
      <c r="D30" s="62">
        <f>+'SUMAS Y SALDOS'!K15</f>
        <v>39220</v>
      </c>
      <c r="E30" s="64"/>
      <c r="F30" s="64"/>
      <c r="G30" s="64"/>
      <c r="H30" s="64"/>
      <c r="I30" s="64"/>
    </row>
    <row r="31" spans="1:9" ht="18" x14ac:dyDescent="0.25">
      <c r="A31" s="87" t="s">
        <v>225</v>
      </c>
      <c r="B31" s="64"/>
      <c r="C31" s="64"/>
      <c r="D31" s="72">
        <f>-'SUMAS Y SALDOS'!J27</f>
        <v>-14600</v>
      </c>
      <c r="E31" s="64"/>
      <c r="F31" s="64"/>
      <c r="G31" s="64"/>
      <c r="H31" s="64"/>
      <c r="I31" s="64"/>
    </row>
    <row r="32" spans="1:9" ht="18.75" x14ac:dyDescent="0.25">
      <c r="A32" s="88" t="s">
        <v>226</v>
      </c>
      <c r="B32" s="64"/>
      <c r="C32" s="64"/>
      <c r="D32" s="67">
        <f>+D30+D31</f>
        <v>24620</v>
      </c>
      <c r="E32" s="64"/>
      <c r="F32" s="64"/>
      <c r="G32" s="64"/>
      <c r="H32" s="64"/>
      <c r="I32" s="64"/>
    </row>
    <row r="33" spans="1:9" ht="18" x14ac:dyDescent="0.25">
      <c r="A33" s="86"/>
      <c r="B33" s="64"/>
      <c r="C33" s="64"/>
      <c r="D33" s="67"/>
      <c r="E33" s="64"/>
      <c r="F33" s="64"/>
      <c r="G33" s="64"/>
      <c r="H33" s="64"/>
      <c r="I33" s="64"/>
    </row>
    <row r="34" spans="1:9" ht="18" x14ac:dyDescent="0.25">
      <c r="A34" s="87"/>
      <c r="B34" s="64"/>
      <c r="C34" s="64"/>
      <c r="D34" s="67"/>
      <c r="E34" s="64"/>
      <c r="F34" s="64"/>
      <c r="G34" s="64"/>
      <c r="H34" s="64"/>
      <c r="I34" s="64"/>
    </row>
    <row r="35" spans="1:9" ht="18" x14ac:dyDescent="0.25">
      <c r="A35" s="86" t="s">
        <v>227</v>
      </c>
      <c r="B35" s="64"/>
      <c r="C35" s="64"/>
      <c r="D35" s="67"/>
      <c r="E35" s="64"/>
      <c r="F35" s="64"/>
      <c r="G35" s="64"/>
      <c r="H35" s="64"/>
      <c r="I35" s="64"/>
    </row>
    <row r="36" spans="1:9" ht="18" x14ac:dyDescent="0.25">
      <c r="A36" s="87" t="s">
        <v>228</v>
      </c>
      <c r="B36" s="64"/>
      <c r="C36" s="64"/>
      <c r="D36" s="67">
        <f>-'SUMAS Y SALDOS'!J17-'SUMAS Y SALDOS'!J18-'SUMAS Y SALDOS'!J19-'SUMAS Y SALDOS'!J29-'SUMAS Y SALDOS'!J32-'SUMAS Y SALDOS'!J33-'SUMAS Y SALDOS'!J34</f>
        <v>-8713.5299999999988</v>
      </c>
      <c r="E36" s="64"/>
      <c r="F36" s="64"/>
      <c r="G36" s="64"/>
      <c r="H36" s="64"/>
      <c r="I36" s="64"/>
    </row>
    <row r="37" spans="1:9" ht="18" x14ac:dyDescent="0.25">
      <c r="A37" s="89" t="s">
        <v>229</v>
      </c>
      <c r="B37" s="64"/>
      <c r="C37" s="64"/>
      <c r="D37" s="67">
        <f>-'SUMAS Y SALDOS'!J24</f>
        <v>-400</v>
      </c>
      <c r="E37" s="64"/>
      <c r="F37" s="64"/>
      <c r="G37" s="64"/>
      <c r="H37" s="64"/>
      <c r="I37" s="64"/>
    </row>
    <row r="38" spans="1:9" ht="18" x14ac:dyDescent="0.25">
      <c r="A38" s="87" t="s">
        <v>230</v>
      </c>
      <c r="B38" s="64"/>
      <c r="C38" s="64"/>
      <c r="D38" s="67"/>
      <c r="E38" s="64"/>
      <c r="F38" s="64"/>
      <c r="G38" s="64"/>
      <c r="H38" s="64"/>
      <c r="I38" s="64"/>
    </row>
    <row r="39" spans="1:9" ht="18" x14ac:dyDescent="0.25">
      <c r="A39" s="87" t="s">
        <v>231</v>
      </c>
      <c r="B39" s="64"/>
      <c r="C39" s="64"/>
      <c r="D39" s="67"/>
      <c r="E39" s="64"/>
      <c r="F39" s="64"/>
      <c r="G39" s="64"/>
      <c r="H39" s="64"/>
      <c r="I39" s="64"/>
    </row>
    <row r="40" spans="1:9" ht="18" x14ac:dyDescent="0.25">
      <c r="A40" s="86" t="s">
        <v>232</v>
      </c>
      <c r="B40" s="64"/>
      <c r="C40" s="64"/>
      <c r="D40" s="67"/>
      <c r="E40" s="64"/>
      <c r="F40" s="64"/>
      <c r="G40" s="64"/>
      <c r="H40" s="64"/>
      <c r="I40" s="64"/>
    </row>
    <row r="41" spans="1:9" ht="18" x14ac:dyDescent="0.25">
      <c r="A41" s="90" t="s">
        <v>233</v>
      </c>
      <c r="B41" s="64"/>
      <c r="C41" s="64"/>
      <c r="D41" s="67">
        <f>+'SUMAS Y SALDOS'!K22+'SUMAS Y SALDOS'!K26-'SUMAS Y SALDOS'!J21-'SUMAS Y SALDOS'!J23-'SUMAS Y SALDOS'!J28</f>
        <v>641</v>
      </c>
      <c r="E41" s="64"/>
      <c r="F41" s="64"/>
      <c r="G41" s="64"/>
      <c r="H41" s="64"/>
      <c r="I41" s="64"/>
    </row>
    <row r="42" spans="1:9" ht="18" x14ac:dyDescent="0.25">
      <c r="A42" s="90" t="s">
        <v>234</v>
      </c>
      <c r="B42" s="64"/>
      <c r="C42" s="64"/>
      <c r="D42" s="67"/>
      <c r="E42" s="64"/>
      <c r="F42" s="64"/>
      <c r="G42" s="64"/>
      <c r="H42" s="64"/>
      <c r="I42" s="64"/>
    </row>
    <row r="43" spans="1:9" ht="18" x14ac:dyDescent="0.25">
      <c r="A43" s="87" t="s">
        <v>235</v>
      </c>
      <c r="B43" s="64"/>
      <c r="C43" s="64"/>
      <c r="D43" s="72">
        <f>+'SUMAS Y SALDOS'!K20</f>
        <v>500</v>
      </c>
      <c r="E43" s="64"/>
      <c r="F43" s="64"/>
      <c r="G43" s="64"/>
      <c r="H43" s="64"/>
      <c r="I43" s="64"/>
    </row>
    <row r="44" spans="1:9" ht="18" x14ac:dyDescent="0.25">
      <c r="A44" s="66"/>
      <c r="B44" s="64"/>
      <c r="C44" s="64"/>
      <c r="D44" s="67"/>
      <c r="E44" s="64"/>
      <c r="F44" s="64"/>
      <c r="G44" s="64"/>
      <c r="H44" s="64"/>
      <c r="I44" s="64"/>
    </row>
    <row r="45" spans="1:9" ht="18" x14ac:dyDescent="0.25">
      <c r="A45" s="83" t="s">
        <v>138</v>
      </c>
      <c r="B45" s="64"/>
      <c r="C45" s="64"/>
      <c r="D45" s="67">
        <f>SUM(D32:D43)</f>
        <v>16647.47</v>
      </c>
      <c r="E45" s="64"/>
      <c r="F45" s="64"/>
      <c r="G45" s="64"/>
      <c r="H45" s="64"/>
      <c r="I45" s="64"/>
    </row>
    <row r="46" spans="1:9" ht="18" x14ac:dyDescent="0.25">
      <c r="A46" s="83"/>
      <c r="B46" s="64"/>
      <c r="C46" s="64"/>
      <c r="D46" s="67"/>
      <c r="E46" s="64"/>
      <c r="F46" s="64"/>
      <c r="G46" s="64"/>
      <c r="H46" s="64"/>
      <c r="I46" s="64"/>
    </row>
    <row r="47" spans="1:9" ht="18" x14ac:dyDescent="0.25">
      <c r="A47" s="83"/>
      <c r="B47" s="64"/>
      <c r="C47" s="64"/>
      <c r="D47" s="67"/>
      <c r="E47" s="64"/>
      <c r="F47" s="64"/>
      <c r="G47" s="64"/>
      <c r="H47" s="64"/>
      <c r="I47" s="64"/>
    </row>
    <row r="48" spans="1:9" ht="18" x14ac:dyDescent="0.25">
      <c r="A48" s="83"/>
      <c r="B48" s="64"/>
      <c r="C48" s="64"/>
      <c r="D48" s="67"/>
      <c r="E48" s="64"/>
      <c r="F48" s="64"/>
      <c r="G48" s="64"/>
      <c r="H48" s="64"/>
      <c r="I48" s="64"/>
    </row>
    <row r="49" spans="1:9" ht="18" x14ac:dyDescent="0.25">
      <c r="A49" s="83"/>
      <c r="B49" s="64"/>
      <c r="C49" s="64"/>
      <c r="D49" s="67"/>
      <c r="E49" s="64"/>
      <c r="F49" s="64"/>
      <c r="G49" s="64"/>
      <c r="H49" s="64"/>
      <c r="I49" s="64"/>
    </row>
    <row r="50" spans="1:9" ht="18" x14ac:dyDescent="0.25">
      <c r="A50" s="84"/>
      <c r="B50" s="85"/>
      <c r="C50" s="85"/>
      <c r="D50" s="72"/>
      <c r="E50" s="64"/>
      <c r="F50" s="64"/>
      <c r="G50" s="64"/>
      <c r="H50" s="64"/>
      <c r="I50" s="64"/>
    </row>
    <row r="51" spans="1:9" ht="18" x14ac:dyDescent="0.25">
      <c r="A51" s="64"/>
      <c r="B51" s="64"/>
      <c r="C51" s="64"/>
      <c r="D51" s="64"/>
      <c r="E51" s="64"/>
      <c r="F51" s="64"/>
      <c r="G51" s="64"/>
      <c r="H51" s="64"/>
      <c r="I51" s="64"/>
    </row>
    <row r="52" spans="1:9" ht="18" x14ac:dyDescent="0.25">
      <c r="A52" s="64" t="s">
        <v>236</v>
      </c>
      <c r="B52" s="64"/>
      <c r="C52" s="64"/>
      <c r="D52" s="64"/>
      <c r="E52" s="64"/>
      <c r="F52" s="64"/>
      <c r="G52" s="64"/>
      <c r="H52" s="64"/>
      <c r="I52" s="64"/>
    </row>
    <row r="53" spans="1:9" ht="18" x14ac:dyDescent="0.25">
      <c r="A53" s="91"/>
      <c r="B53" s="62"/>
      <c r="C53" s="92"/>
      <c r="D53" s="92"/>
      <c r="E53" s="92"/>
      <c r="F53" s="92"/>
      <c r="G53" s="92"/>
      <c r="H53" s="62"/>
      <c r="I53" s="64"/>
    </row>
    <row r="54" spans="1:9" ht="18" x14ac:dyDescent="0.25">
      <c r="A54" s="84" t="s">
        <v>237</v>
      </c>
      <c r="B54" s="93"/>
      <c r="C54" s="94" t="s">
        <v>238</v>
      </c>
      <c r="D54" s="94" t="s">
        <v>239</v>
      </c>
      <c r="E54" s="94" t="s">
        <v>240</v>
      </c>
      <c r="F54" s="94" t="s">
        <v>241</v>
      </c>
      <c r="G54" s="94" t="s">
        <v>242</v>
      </c>
      <c r="H54" s="93" t="s">
        <v>243</v>
      </c>
      <c r="I54" s="64"/>
    </row>
    <row r="55" spans="1:9" ht="18" x14ac:dyDescent="0.25">
      <c r="A55" s="83"/>
      <c r="B55" s="67"/>
      <c r="C55" s="95"/>
      <c r="D55" s="95"/>
      <c r="E55" s="95"/>
      <c r="F55" s="95"/>
      <c r="G55" s="95"/>
      <c r="H55" s="67"/>
      <c r="I55" s="64"/>
    </row>
    <row r="56" spans="1:9" ht="18" x14ac:dyDescent="0.25">
      <c r="A56" s="83" t="s">
        <v>244</v>
      </c>
      <c r="B56" s="67"/>
      <c r="C56" s="95">
        <f>+'SUMAS Y SALDOS'!C13</f>
        <v>5000</v>
      </c>
      <c r="D56" s="95">
        <f>+'SUMAS Y SALDOS'!C14</f>
        <v>1200</v>
      </c>
      <c r="E56" s="95"/>
      <c r="F56" s="95"/>
      <c r="G56" s="95"/>
      <c r="H56" s="67">
        <f>+C56+D56</f>
        <v>6200</v>
      </c>
      <c r="I56" s="64"/>
    </row>
    <row r="57" spans="1:9" ht="18" x14ac:dyDescent="0.25">
      <c r="A57" s="84" t="s">
        <v>245</v>
      </c>
      <c r="B57" s="72"/>
      <c r="C57" s="96"/>
      <c r="D57" s="96"/>
      <c r="E57" s="96"/>
      <c r="F57" s="96"/>
      <c r="G57" s="96"/>
      <c r="H57" s="72"/>
      <c r="I57" s="64"/>
    </row>
    <row r="58" spans="1:9" ht="18" x14ac:dyDescent="0.25">
      <c r="A58" s="83" t="s">
        <v>246</v>
      </c>
      <c r="B58" s="67"/>
      <c r="C58" s="95">
        <f>+C56</f>
        <v>5000</v>
      </c>
      <c r="D58" s="95">
        <f>+D56</f>
        <v>1200</v>
      </c>
      <c r="E58" s="95"/>
      <c r="F58" s="95"/>
      <c r="G58" s="95">
        <f>+G56</f>
        <v>0</v>
      </c>
      <c r="H58" s="67">
        <f>+H56</f>
        <v>6200</v>
      </c>
      <c r="I58" s="64"/>
    </row>
    <row r="59" spans="1:9" ht="18" x14ac:dyDescent="0.25">
      <c r="A59" s="97" t="s">
        <v>247</v>
      </c>
      <c r="B59" s="67"/>
      <c r="C59" s="95"/>
      <c r="D59" s="95"/>
      <c r="E59" s="95"/>
      <c r="F59" s="95"/>
      <c r="G59" s="95"/>
      <c r="H59" s="67"/>
      <c r="I59" s="64"/>
    </row>
    <row r="60" spans="1:9" ht="18" x14ac:dyDescent="0.25">
      <c r="A60" s="97" t="s">
        <v>248</v>
      </c>
      <c r="B60" s="67"/>
      <c r="C60" s="95">
        <v>1200</v>
      </c>
      <c r="D60" s="95">
        <v>-1200</v>
      </c>
      <c r="E60" s="95"/>
      <c r="F60" s="95"/>
      <c r="G60" s="95"/>
      <c r="H60" s="67"/>
      <c r="I60" s="64"/>
    </row>
    <row r="61" spans="1:9" ht="18" x14ac:dyDescent="0.25">
      <c r="A61" s="97" t="s">
        <v>249</v>
      </c>
      <c r="B61" s="67"/>
      <c r="C61" s="95"/>
      <c r="D61" s="95"/>
      <c r="E61" s="95"/>
      <c r="F61" s="95"/>
      <c r="G61" s="95"/>
      <c r="H61" s="67">
        <f>+G61</f>
        <v>0</v>
      </c>
      <c r="I61" s="64"/>
    </row>
    <row r="62" spans="1:9" ht="18" x14ac:dyDescent="0.25">
      <c r="A62" s="98" t="s">
        <v>250</v>
      </c>
      <c r="B62" s="67"/>
      <c r="C62" s="95"/>
      <c r="D62" s="95"/>
      <c r="E62" s="95"/>
      <c r="F62" s="95"/>
      <c r="G62" s="95"/>
      <c r="H62" s="67"/>
      <c r="I62" s="64"/>
    </row>
    <row r="63" spans="1:9" ht="18" x14ac:dyDescent="0.25">
      <c r="A63" s="98" t="s">
        <v>251</v>
      </c>
      <c r="B63" s="67"/>
      <c r="C63" s="95"/>
      <c r="D63" s="95"/>
      <c r="E63" s="95"/>
      <c r="F63" s="95"/>
      <c r="G63" s="95"/>
      <c r="H63" s="67"/>
      <c r="I63" s="64"/>
    </row>
    <row r="64" spans="1:9" ht="18" x14ac:dyDescent="0.25">
      <c r="A64" s="98" t="s">
        <v>252</v>
      </c>
      <c r="B64" s="67"/>
      <c r="C64" s="95"/>
      <c r="D64" s="95"/>
      <c r="E64" s="95"/>
      <c r="F64" s="95"/>
      <c r="G64" s="95"/>
      <c r="H64" s="67"/>
      <c r="I64" s="64"/>
    </row>
    <row r="65" spans="1:9" ht="18" x14ac:dyDescent="0.25">
      <c r="A65" s="98" t="s">
        <v>253</v>
      </c>
      <c r="B65" s="67"/>
      <c r="C65" s="95"/>
      <c r="D65" s="95"/>
      <c r="E65" s="95"/>
      <c r="F65" s="95"/>
      <c r="G65" s="95"/>
      <c r="H65" s="67">
        <f>+C65</f>
        <v>0</v>
      </c>
      <c r="I65" s="64"/>
    </row>
    <row r="66" spans="1:9" ht="18" x14ac:dyDescent="0.25">
      <c r="A66" s="98" t="s">
        <v>254</v>
      </c>
      <c r="B66" s="72"/>
      <c r="C66" s="96"/>
      <c r="D66" s="96"/>
      <c r="E66" s="96"/>
      <c r="F66" s="96"/>
      <c r="G66" s="96"/>
      <c r="H66" s="72"/>
      <c r="I66" s="64"/>
    </row>
    <row r="67" spans="1:9" ht="18" x14ac:dyDescent="0.25">
      <c r="A67" s="97" t="s">
        <v>255</v>
      </c>
      <c r="B67" s="99"/>
      <c r="C67" s="99"/>
      <c r="D67" s="99"/>
      <c r="E67" s="99"/>
      <c r="F67" s="99"/>
      <c r="G67" s="99">
        <f>+D45</f>
        <v>16647.47</v>
      </c>
      <c r="H67" s="99">
        <f>+G67</f>
        <v>16647.47</v>
      </c>
      <c r="I67" s="64"/>
    </row>
    <row r="68" spans="1:9" ht="18" x14ac:dyDescent="0.25">
      <c r="A68" s="100" t="s">
        <v>243</v>
      </c>
      <c r="B68" s="100"/>
      <c r="C68" s="100">
        <f>+C58+C60</f>
        <v>6200</v>
      </c>
      <c r="D68" s="100">
        <f>+D58+D60</f>
        <v>0</v>
      </c>
      <c r="E68" s="100"/>
      <c r="F68" s="100"/>
      <c r="G68" s="100">
        <f>+G58+G61+G67</f>
        <v>16647.47</v>
      </c>
      <c r="H68" s="101">
        <f>+H58+H61+H65+H67</f>
        <v>22847.47</v>
      </c>
      <c r="I68" s="64" t="s">
        <v>256</v>
      </c>
    </row>
    <row r="69" spans="1:9" ht="18" x14ac:dyDescent="0.25">
      <c r="A69" s="64"/>
      <c r="B69" s="64"/>
      <c r="C69" s="64"/>
      <c r="D69" s="64"/>
      <c r="E69" s="64"/>
      <c r="F69" s="64"/>
      <c r="G69" s="64"/>
      <c r="H69" s="64"/>
      <c r="I69" s="64"/>
    </row>
    <row r="70" spans="1:9" ht="18" x14ac:dyDescent="0.25">
      <c r="A70" s="64"/>
      <c r="B70" s="64"/>
      <c r="C70" s="64"/>
      <c r="D70" s="64"/>
      <c r="E70" s="64"/>
      <c r="F70" s="64"/>
      <c r="G70" s="64"/>
      <c r="H70" s="64"/>
      <c r="I70" s="6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ENUNCIADO ASIENTOS Y GANANCIAS</vt:lpstr>
      <vt:lpstr>ASIENTOS</vt:lpstr>
      <vt:lpstr>GANANCIAS</vt:lpstr>
      <vt:lpstr>SUMAS Y SALDOS</vt:lpstr>
      <vt:lpstr>ESTADOS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Natali Gisela Diaz</cp:lastModifiedBy>
  <cp:revision>4</cp:revision>
  <dcterms:created xsi:type="dcterms:W3CDTF">2016-06-26T17:43:51Z</dcterms:created>
  <dcterms:modified xsi:type="dcterms:W3CDTF">2019-12-17T12:04:16Z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Luffi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