
<file path=[Content_Types].xml><?xml version="1.0" encoding="utf-8"?>
<Types xmlns="http://schemas.openxmlformats.org/package/2006/content-types">
  <Default Extension="bin" ContentType="application/vnd.openxmlformats-officedocument.spreadsheetml.printerSettings"/>
  <Default Extension="png" ContentType="image/png"/>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105" yWindow="-105" windowWidth="19320" windowHeight="12120"/>
  </bookViews>
  <sheets>
    <sheet name="Enunciado" sheetId="1" r:id="rId1"/>
  </sheets>
  <calcPr calcId="191029"/>
</workbook>
</file>

<file path=xl/calcChain.xml><?xml version="1.0" encoding="utf-8"?>
<calcChain xmlns="http://schemas.openxmlformats.org/spreadsheetml/2006/main">
  <c r="C345" i="1"/>
  <c r="J343"/>
  <c r="J341"/>
  <c r="C337"/>
  <c r="D335"/>
  <c r="E330"/>
  <c r="D327"/>
  <c r="H288"/>
  <c r="H287"/>
  <c r="G291"/>
  <c r="L250"/>
  <c r="L258"/>
  <c r="F260"/>
  <c r="F259"/>
  <c r="J231"/>
  <c r="L210"/>
  <c r="K202"/>
  <c r="K200"/>
  <c r="I190"/>
  <c r="I191"/>
  <c r="I189"/>
  <c r="G196"/>
  <c r="H200"/>
  <c r="F325"/>
  <c r="G290"/>
  <c r="J290"/>
  <c r="G293"/>
  <c r="F308"/>
  <c r="C237"/>
  <c r="F262"/>
  <c r="C191"/>
  <c r="C192"/>
  <c r="C188"/>
  <c r="E148"/>
  <c r="E147"/>
  <c r="M135"/>
  <c r="K133"/>
  <c r="D125"/>
  <c r="D127"/>
  <c r="D128"/>
  <c r="N106"/>
  <c r="K97"/>
  <c r="K106"/>
  <c r="H110"/>
  <c r="H104"/>
  <c r="H103"/>
  <c r="H106"/>
  <c r="G76"/>
  <c r="K86"/>
  <c r="M86"/>
  <c r="G82"/>
  <c r="G81"/>
  <c r="C193"/>
  <c r="L208"/>
  <c r="O212"/>
  <c r="O219"/>
  <c r="G206"/>
  <c r="G211"/>
  <c r="L207"/>
  <c r="K212"/>
  <c r="K219"/>
  <c r="E158"/>
  <c r="E169"/>
  <c r="I160"/>
  <c r="O133"/>
  <c r="E164"/>
  <c r="E171"/>
  <c r="H111"/>
  <c r="H113"/>
  <c r="F134"/>
  <c r="G209"/>
  <c r="G134"/>
  <c r="D134"/>
  <c r="D136"/>
  <c r="D138"/>
</calcChain>
</file>

<file path=xl/sharedStrings.xml><?xml version="1.0" encoding="utf-8"?>
<sst xmlns="http://schemas.openxmlformats.org/spreadsheetml/2006/main" count="254" uniqueCount="183">
  <si>
    <t>Ejercicio 1:</t>
  </si>
  <si>
    <t>Una empresa que fabrica motores desea lanzar al mercado un nuevo equipo llamado "Future", siempre que pueda asegurarse que una ventaja de éste sobre el "Current"</t>
  </si>
  <si>
    <t>es la disminución del consumo de combustible utilizado. Para ello se llevó a cabo el siguiente experimento:</t>
  </si>
  <si>
    <t>De 10 motores de "Future" seleccionados, se obtuvo un promedio de consumo de 158,5 y un desvio de 22</t>
  </si>
  <si>
    <t>De 8 motores de "Current" seleccionados, se obtuvo un promedio de consumo de 197,7 y un desvio de 25.</t>
  </si>
  <si>
    <t>a- Con un nivel de significación del 5%. ¿Qué acción tomará la empresa?</t>
  </si>
  <si>
    <t>b- Con el mismo nivel de significación, estime la diferencia de los consumos promedios de ambos motores</t>
  </si>
  <si>
    <t>-</t>
  </si>
  <si>
    <t>Ejercicio 2:</t>
  </si>
  <si>
    <t>En cierta región del país, se estimó, con una muestra de 9570 viviendas, el porcentaje de viviendas desocupadas entre 27,8% y el 30,6% con una confianza del 98%.</t>
  </si>
  <si>
    <t>¿Cúal deberá ser el tamaño de la muestra si se quiere reducir el error de muestreo en un 15%?</t>
  </si>
  <si>
    <t>Ejercicio 3:</t>
  </si>
  <si>
    <t>y se obtuvieron los siguientes datos:</t>
  </si>
  <si>
    <t>ŷ = -25 + 3,2 x</t>
  </si>
  <si>
    <r>
      <t xml:space="preserve">∑( X - </t>
    </r>
    <r>
      <rPr>
        <sz val="11"/>
        <color indexed="8"/>
        <rFont val="MS Reference Sans Serif"/>
        <family val="2"/>
      </rPr>
      <t> )</t>
    </r>
    <r>
      <rPr>
        <sz val="11"/>
        <color indexed="8"/>
        <rFont val="Calibri"/>
        <family val="2"/>
      </rPr>
      <t>²</t>
    </r>
    <r>
      <rPr>
        <sz val="11"/>
        <color indexed="8"/>
        <rFont val="MS Reference Sans Serif"/>
        <family val="2"/>
      </rPr>
      <t xml:space="preserve"> = </t>
    </r>
  </si>
  <si>
    <t>∑Y =</t>
  </si>
  <si>
    <t>∑Y² =</t>
  </si>
  <si>
    <t>Se desea estudiar la relación que hay entre el monto de las utilidades y el monto de ventas de las Pymes en Argentina. Para ello se tomó una muestra de 50 empresas</t>
  </si>
  <si>
    <t>a- Estime con una confianza del 95% las utilidades si el monto de las ventas es de 27.</t>
  </si>
  <si>
    <t>c- Interprete el resultado del coeficiente de correlación muestral.</t>
  </si>
  <si>
    <t>b- Verifique con un nivel de significación del 1% si el coeficiente de correlación lineal es significativo y mayor a 0,90.</t>
  </si>
  <si>
    <t>Ejercicio 4:</t>
  </si>
  <si>
    <t>la siguiente información:</t>
  </si>
  <si>
    <t>Con el fin de poder estudiar la colocación de depósitos en plazo fijo que realizan las personas en la Argentina, el Banco Central de la República Argentina, presentó el mes pasado</t>
  </si>
  <si>
    <t>AÑO</t>
  </si>
  <si>
    <t>Millones de Pesos</t>
  </si>
  <si>
    <t>Y(t)*t</t>
  </si>
  <si>
    <t>t</t>
  </si>
  <si>
    <r>
      <t>t</t>
    </r>
    <r>
      <rPr>
        <b/>
        <sz val="11"/>
        <color indexed="8"/>
        <rFont val="Calibri"/>
        <family val="2"/>
      </rPr>
      <t>²</t>
    </r>
  </si>
  <si>
    <t>a- Estime la recta de tendencia e interprete su resultado.</t>
  </si>
  <si>
    <t>Ejercicio 5:</t>
  </si>
  <si>
    <t>Se sabe que el rendimiento por parcela para una cierta variedad de trigo se distribuye normalmente con una media de 366kg y un desvio de 72kg.</t>
  </si>
  <si>
    <t>b- Calcule cuál sería la colocación de depositos de plazo fijo para el año 2020.</t>
  </si>
  <si>
    <t>a- ¿Cuál es la probabilidad de que, en una muestra de 14 parcelas, el rendimiento medio esté entre 355kg y 400kg?</t>
  </si>
  <si>
    <t>b- ¿Cuál es el rendimiento medio de una muestra de 25 parcelas, que será superado, con probabilidad 0,27?</t>
  </si>
  <si>
    <t>SEGUNDO EXAMEN ESTADÍSTICA</t>
  </si>
  <si>
    <t>Importante: Lea con cuidado el enunciado de los ejercicios. Es condición para aprobar el examen tener 60 % bien resuelto.</t>
  </si>
  <si>
    <t>FUTURE</t>
  </si>
  <si>
    <t>CURRENT</t>
  </si>
  <si>
    <t>n =</t>
  </si>
  <si>
    <r>
      <rPr>
        <sz val="11"/>
        <color indexed="8"/>
        <rFont val="MS Reference Sans Serif"/>
        <family val="2"/>
      </rPr>
      <t></t>
    </r>
    <r>
      <rPr>
        <sz val="11"/>
        <color indexed="8"/>
        <rFont val="Calibri"/>
        <family val="2"/>
      </rPr>
      <t xml:space="preserve"> =</t>
    </r>
  </si>
  <si>
    <t>S =</t>
  </si>
  <si>
    <r>
      <rPr>
        <sz val="11"/>
        <color indexed="8"/>
        <rFont val="Symbol"/>
        <family val="1"/>
        <charset val="2"/>
      </rPr>
      <t>a</t>
    </r>
    <r>
      <rPr>
        <sz val="11"/>
        <color indexed="8"/>
        <rFont val="Calibri"/>
        <family val="2"/>
      </rPr>
      <t xml:space="preserve"> =</t>
    </r>
  </si>
  <si>
    <t>a)</t>
  </si>
  <si>
    <t>μF &lt; μC</t>
  </si>
  <si>
    <t>- Como no tengo como dato las varianzas poblacionales, TEST DE HOMOCEDASTICIDAD para saber si son iguales o distintas:</t>
  </si>
  <si>
    <t>H0:</t>
  </si>
  <si>
    <t>IGUALES</t>
  </si>
  <si>
    <t>H1:</t>
  </si>
  <si>
    <t>DISTINTAS</t>
  </si>
  <si>
    <r>
      <t>σ² F /σ² C =</t>
    </r>
    <r>
      <rPr>
        <sz val="11"/>
        <color indexed="8"/>
        <rFont val="Symbol"/>
        <family val="1"/>
        <charset val="2"/>
      </rPr>
      <t xml:space="preserve"> </t>
    </r>
    <r>
      <rPr>
        <sz val="11"/>
        <color indexed="8"/>
        <rFont val="Calibri"/>
        <family val="2"/>
      </rPr>
      <t>1</t>
    </r>
  </si>
  <si>
    <r>
      <t xml:space="preserve">σ² F /σ² C </t>
    </r>
    <r>
      <rPr>
        <sz val="11"/>
        <color indexed="8"/>
        <rFont val="Symbol"/>
        <family val="1"/>
        <charset val="2"/>
      </rPr>
      <t xml:space="preserve">¹ </t>
    </r>
    <r>
      <rPr>
        <sz val="11"/>
        <color indexed="8"/>
        <rFont val="Calibri"/>
        <family val="2"/>
      </rPr>
      <t>1</t>
    </r>
  </si>
  <si>
    <t>DISTRIBUCIÓN F-SNEDECOR CON GL: v1 y v2</t>
  </si>
  <si>
    <t>v1 =</t>
  </si>
  <si>
    <t>v2 =</t>
  </si>
  <si>
    <r>
      <rPr>
        <sz val="11"/>
        <color indexed="8"/>
        <rFont val="Symbol"/>
        <family val="1"/>
        <charset val="2"/>
      </rPr>
      <t>a</t>
    </r>
    <r>
      <rPr>
        <sz val="11"/>
        <color indexed="8"/>
        <rFont val="Calibri"/>
        <family val="2"/>
      </rPr>
      <t>/2</t>
    </r>
  </si>
  <si>
    <r>
      <rPr>
        <sz val="11"/>
        <color indexed="8"/>
        <rFont val="Symbol"/>
        <family val="1"/>
        <charset val="2"/>
      </rPr>
      <t>1 - a</t>
    </r>
    <r>
      <rPr>
        <sz val="11"/>
        <color indexed="8"/>
        <rFont val="Calibri"/>
        <family val="2"/>
      </rPr>
      <t>/2</t>
    </r>
  </si>
  <si>
    <t>F =</t>
  </si>
  <si>
    <t xml:space="preserve">EP no pertenece a la región crítica, entonces no rechazo H0. </t>
  </si>
  <si>
    <t xml:space="preserve">Las varianzas son iguales. </t>
  </si>
  <si>
    <t>-Como las varianzas poblacionales son desconocidas pero iguales: DISTRIBUCIÓN T-STUDENTcon GL: n1+n2-2</t>
  </si>
  <si>
    <t>μF &gt; μC</t>
  </si>
  <si>
    <t>μF = μC</t>
  </si>
  <si>
    <t>Si cumple</t>
  </si>
  <si>
    <t>No cumple</t>
  </si>
  <si>
    <t>μF &gt;= μC</t>
  </si>
  <si>
    <t>μF - μC &gt;= 0</t>
  </si>
  <si>
    <t>μF - μC &lt; 0</t>
  </si>
  <si>
    <t>VARIANZA AMALGAMADA</t>
  </si>
  <si>
    <t>EP:</t>
  </si>
  <si>
    <r>
      <t>Sa</t>
    </r>
    <r>
      <rPr>
        <sz val="11"/>
        <color indexed="8"/>
        <rFont val="Calibri"/>
        <family val="2"/>
      </rPr>
      <t>² =</t>
    </r>
  </si>
  <si>
    <t>t =</t>
  </si>
  <si>
    <t>RC</t>
  </si>
  <si>
    <t>ZONA DE NO RECHAZO</t>
  </si>
  <si>
    <t>a</t>
  </si>
  <si>
    <t>GL:</t>
  </si>
  <si>
    <t xml:space="preserve">EP pertenece a la región crítica, entonces rechazo H0. </t>
  </si>
  <si>
    <t xml:space="preserve">Con un nivel de significación del 5%, puede asegurarse que el "Future" tiene un consumo de combustible menor al "Current. Por lo tanto, podría lanzarlo al mercado. </t>
  </si>
  <si>
    <t>b)</t>
  </si>
  <si>
    <t>INTERVALO 2 POBLACIONES</t>
  </si>
  <si>
    <r>
      <rPr>
        <sz val="11"/>
        <color indexed="8"/>
        <rFont val="MS Reference Sans Serif"/>
        <family val="2"/>
      </rPr>
      <t xml:space="preserve">ε = </t>
    </r>
    <r>
      <rPr>
        <sz val="11"/>
        <color indexed="8"/>
        <rFont val="Symbol"/>
        <family val="1"/>
        <charset val="2"/>
      </rPr>
      <t>a = 0,05</t>
    </r>
  </si>
  <si>
    <r>
      <t>1-</t>
    </r>
    <r>
      <rPr>
        <sz val="11"/>
        <color indexed="8"/>
        <rFont val="MS Reference Sans Serif"/>
        <family val="2"/>
      </rPr>
      <t>ε</t>
    </r>
    <r>
      <rPr>
        <sz val="11"/>
        <color indexed="8"/>
        <rFont val="Calibri"/>
        <family val="2"/>
      </rPr>
      <t xml:space="preserve"> =</t>
    </r>
  </si>
  <si>
    <r>
      <rPr>
        <sz val="11"/>
        <color indexed="8"/>
        <rFont val="MS Reference Sans Serif"/>
        <family val="2"/>
      </rPr>
      <t>ε</t>
    </r>
    <r>
      <rPr>
        <sz val="11"/>
        <color indexed="8"/>
        <rFont val="Calibri"/>
        <family val="2"/>
      </rPr>
      <t xml:space="preserve"> =</t>
    </r>
  </si>
  <si>
    <r>
      <rPr>
        <sz val="11"/>
        <color indexed="8"/>
        <rFont val="MS Reference Sans Serif"/>
        <family val="2"/>
      </rPr>
      <t>ε/2</t>
    </r>
    <r>
      <rPr>
        <sz val="11"/>
        <color indexed="8"/>
        <rFont val="Calibri"/>
        <family val="2"/>
      </rPr>
      <t xml:space="preserve"> =</t>
    </r>
  </si>
  <si>
    <t>1-ε/2=</t>
  </si>
  <si>
    <t>ε/2</t>
  </si>
  <si>
    <t>1-ε/2</t>
  </si>
  <si>
    <t>DISTRIBUCIÓN T-STUDENTcon GL: n1+n2-2</t>
  </si>
  <si>
    <t>e =</t>
  </si>
  <si>
    <t>Li =</t>
  </si>
  <si>
    <t>Ls =</t>
  </si>
  <si>
    <r>
      <t>IC95% = [ -62,69 &lt;= (</t>
    </r>
    <r>
      <rPr>
        <b/>
        <sz val="11"/>
        <color indexed="8"/>
        <rFont val="Calibri"/>
        <family val="2"/>
      </rPr>
      <t>μ1 - μ2) &lt;= -15,71 ]</t>
    </r>
  </si>
  <si>
    <r>
      <t xml:space="preserve">1 - </t>
    </r>
    <r>
      <rPr>
        <sz val="11"/>
        <color indexed="8"/>
        <rFont val="MS Reference Sans Serif"/>
        <family val="2"/>
      </rPr>
      <t>ε</t>
    </r>
    <r>
      <rPr>
        <sz val="11"/>
        <color indexed="8"/>
        <rFont val="Calibri"/>
        <family val="2"/>
      </rPr>
      <t xml:space="preserve"> =</t>
    </r>
  </si>
  <si>
    <t>n = ???</t>
  </si>
  <si>
    <t>Reducir error de muestreo en un 15%</t>
  </si>
  <si>
    <t>z =</t>
  </si>
  <si>
    <t xml:space="preserve">e </t>
  </si>
  <si>
    <r>
      <t>√</t>
    </r>
    <r>
      <rPr>
        <b/>
        <sz val="11"/>
        <color indexed="8"/>
        <rFont val="MS Reference Sans Serif"/>
        <family val="2"/>
      </rPr>
      <t></t>
    </r>
    <r>
      <rPr>
        <b/>
        <sz val="11"/>
        <color indexed="8"/>
        <rFont val="Calibri"/>
        <family val="2"/>
      </rPr>
      <t xml:space="preserve"> * (1-</t>
    </r>
    <r>
      <rPr>
        <b/>
        <sz val="11"/>
        <color indexed="8"/>
        <rFont val="MS Reference Sans Serif"/>
        <family val="2"/>
      </rPr>
      <t></t>
    </r>
    <r>
      <rPr>
        <b/>
        <sz val="11"/>
        <color indexed="8"/>
        <rFont val="Calibri"/>
        <family val="2"/>
      </rPr>
      <t>) / n</t>
    </r>
  </si>
  <si>
    <t>e - 15% =</t>
  </si>
  <si>
    <r>
      <rPr>
        <sz val="11"/>
        <color indexed="8"/>
        <rFont val="MS Reference Sans Serif"/>
        <family val="2"/>
      </rPr>
      <t></t>
    </r>
    <r>
      <rPr>
        <sz val="11"/>
        <color indexed="8"/>
        <rFont val="Calibri"/>
        <family val="2"/>
      </rPr>
      <t xml:space="preserve"> =</t>
    </r>
  </si>
  <si>
    <t>&gt;&gt;&gt;</t>
  </si>
  <si>
    <t>Las muestras se redondean para arriba, por lo tanto debería ser de 13.246.</t>
  </si>
  <si>
    <t>a) Estime con una confianza del 95% las utilidades si el monto de las ventas es de 27.</t>
  </si>
  <si>
    <r>
      <rPr>
        <sz val="11"/>
        <color indexed="8"/>
        <rFont val="MS Reference Sans Serif"/>
        <family val="2"/>
      </rPr>
      <t>ŷ</t>
    </r>
    <r>
      <rPr>
        <sz val="11"/>
        <color indexed="8"/>
        <rFont val="Calibri"/>
        <family val="2"/>
      </rPr>
      <t xml:space="preserve"> = -25 + 3,2 * 27</t>
    </r>
  </si>
  <si>
    <r>
      <rPr>
        <sz val="11"/>
        <color indexed="8"/>
        <rFont val="MS Reference Sans Serif"/>
        <family val="2"/>
      </rPr>
      <t>ŷ</t>
    </r>
    <r>
      <rPr>
        <sz val="11"/>
        <color indexed="8"/>
        <rFont val="Calibri"/>
        <family val="2"/>
      </rPr>
      <t xml:space="preserve"> =</t>
    </r>
  </si>
  <si>
    <t>X:</t>
  </si>
  <si>
    <t>MONTO DE VENTAS</t>
  </si>
  <si>
    <t>Y:</t>
  </si>
  <si>
    <t>MONTO DE LAS UTILIDADES</t>
  </si>
  <si>
    <t>Nivel de riesgo</t>
  </si>
  <si>
    <t>Cola izquierda</t>
  </si>
  <si>
    <r>
      <rPr>
        <sz val="11"/>
        <color indexed="8"/>
        <rFont val="MS Reference Sans Serif"/>
        <family val="2"/>
      </rPr>
      <t>1 - ε/2</t>
    </r>
    <r>
      <rPr>
        <sz val="11"/>
        <color indexed="8"/>
        <rFont val="Calibri"/>
        <family val="2"/>
      </rPr>
      <t xml:space="preserve"> =</t>
    </r>
  </si>
  <si>
    <t>Cola derecha</t>
  </si>
  <si>
    <t>Nivel de confianza</t>
  </si>
  <si>
    <r>
      <t>Se</t>
    </r>
    <r>
      <rPr>
        <sz val="11"/>
        <color indexed="8"/>
        <rFont val="Calibri"/>
        <family val="2"/>
      </rPr>
      <t>² =</t>
    </r>
  </si>
  <si>
    <t>ESTIMAR INT DE CONFIANZA PARA Y</t>
  </si>
  <si>
    <t>SCX =</t>
  </si>
  <si>
    <t>SCY =</t>
  </si>
  <si>
    <t>b0 =</t>
  </si>
  <si>
    <r>
      <rPr>
        <sz val="11"/>
        <color indexed="8"/>
        <rFont val="MS Reference Sans Serif"/>
        <family val="2"/>
      </rPr>
      <t></t>
    </r>
    <r>
      <rPr>
        <sz val="11"/>
        <color indexed="8"/>
        <rFont val="Calibri"/>
        <family val="2"/>
      </rPr>
      <t xml:space="preserve"> =</t>
    </r>
  </si>
  <si>
    <t>b1 =</t>
  </si>
  <si>
    <r>
      <t>V (</t>
    </r>
    <r>
      <rPr>
        <sz val="11"/>
        <color indexed="8"/>
        <rFont val="MS Reference Sans Serif"/>
        <family val="2"/>
      </rPr>
      <t>ŷ</t>
    </r>
    <r>
      <rPr>
        <sz val="11"/>
        <color indexed="8"/>
        <rFont val="Calibri"/>
        <family val="2"/>
      </rPr>
      <t>) =</t>
    </r>
  </si>
  <si>
    <r>
      <t xml:space="preserve">-25 = 71 - </t>
    </r>
    <r>
      <rPr>
        <sz val="11"/>
        <color indexed="8"/>
        <rFont val="MS Reference Sans Serif"/>
        <family val="2"/>
      </rPr>
      <t></t>
    </r>
    <r>
      <rPr>
        <sz val="11"/>
        <color indexed="8"/>
        <rFont val="Calibri"/>
        <family val="2"/>
      </rPr>
      <t xml:space="preserve"> * 3,2</t>
    </r>
  </si>
  <si>
    <r>
      <t xml:space="preserve">-25 - 71 / 3,2 = - </t>
    </r>
    <r>
      <rPr>
        <sz val="11"/>
        <color indexed="8"/>
        <rFont val="MS Reference Sans Serif"/>
        <family val="2"/>
      </rPr>
      <t></t>
    </r>
  </si>
  <si>
    <r>
      <t>= -</t>
    </r>
    <r>
      <rPr>
        <sz val="11"/>
        <color indexed="8"/>
        <rFont val="MS Reference Sans Serif"/>
        <family val="2"/>
      </rPr>
      <t></t>
    </r>
  </si>
  <si>
    <r>
      <t xml:space="preserve">= </t>
    </r>
    <r>
      <rPr>
        <sz val="11"/>
        <color indexed="8"/>
        <rFont val="MS Reference Sans Serif"/>
        <family val="2"/>
      </rPr>
      <t></t>
    </r>
  </si>
  <si>
    <t>DISTRIBUCIÓN T-STUDENT con GL: n-2</t>
  </si>
  <si>
    <t>GL :</t>
  </si>
  <si>
    <t>IC95% = [ 53,62 &lt;= Y &lt;= 69,18 ]</t>
  </si>
  <si>
    <t>b) Verifique con un nivel de significación del 1% si el coeficiente de correlación lineal es significativo y mayor a 0,90.</t>
  </si>
  <si>
    <t>- Primer test para verificar la significatividad del coeficiente de correlación lineal:</t>
  </si>
  <si>
    <r>
      <t xml:space="preserve">H0: </t>
    </r>
    <r>
      <rPr>
        <sz val="11"/>
        <color indexed="8"/>
        <rFont val="Symbol"/>
        <family val="1"/>
        <charset val="2"/>
      </rPr>
      <t>r</t>
    </r>
    <r>
      <rPr>
        <sz val="11"/>
        <color indexed="8"/>
        <rFont val="Calibri"/>
        <family val="2"/>
      </rPr>
      <t xml:space="preserve"> = 0</t>
    </r>
  </si>
  <si>
    <r>
      <t xml:space="preserve">H1: </t>
    </r>
    <r>
      <rPr>
        <sz val="11"/>
        <color indexed="8"/>
        <rFont val="Symbol"/>
        <family val="1"/>
        <charset val="2"/>
      </rPr>
      <t>r ¹ 0</t>
    </r>
  </si>
  <si>
    <t>n = 50</t>
  </si>
  <si>
    <t>r =</t>
  </si>
  <si>
    <t>b1 * SCX =</t>
  </si>
  <si>
    <t>SPXY</t>
  </si>
  <si>
    <t>= SPXY</t>
  </si>
  <si>
    <t>PC</t>
  </si>
  <si>
    <r>
      <rPr>
        <sz val="11"/>
        <color indexed="8"/>
        <rFont val="Symbol"/>
        <family val="1"/>
        <charset val="2"/>
      </rPr>
      <t>a</t>
    </r>
    <r>
      <rPr>
        <sz val="11"/>
        <color indexed="8"/>
        <rFont val="Calibri"/>
        <family val="2"/>
      </rPr>
      <t xml:space="preserve"> =</t>
    </r>
    <r>
      <rPr>
        <sz val="11"/>
        <color indexed="8"/>
        <rFont val="Calibri"/>
        <family val="1"/>
        <charset val="2"/>
      </rPr>
      <t xml:space="preserve"> 0,01</t>
    </r>
  </si>
  <si>
    <t>(Página 130 tabla de Craus)</t>
  </si>
  <si>
    <t>| r &gt;= PC |  &gt;&gt; Se rechaza H0.</t>
  </si>
  <si>
    <t xml:space="preserve">Por lo tanto, Rho es significativo. </t>
  </si>
  <si>
    <t>- Segundo test para verificar si el coeficiente de correlación lineal es &gt;0,90:</t>
  </si>
  <si>
    <r>
      <rPr>
        <sz val="11"/>
        <color indexed="8"/>
        <rFont val="Symbol"/>
        <family val="1"/>
        <charset val="2"/>
      </rPr>
      <t>r</t>
    </r>
    <r>
      <rPr>
        <sz val="11"/>
        <color indexed="8"/>
        <rFont val="Calibri"/>
        <family val="2"/>
      </rPr>
      <t xml:space="preserve"> &gt; 0,90</t>
    </r>
  </si>
  <si>
    <r>
      <rPr>
        <sz val="11"/>
        <color indexed="8"/>
        <rFont val="Symbol"/>
        <family val="1"/>
        <charset val="2"/>
      </rPr>
      <t>r</t>
    </r>
    <r>
      <rPr>
        <sz val="11"/>
        <color indexed="8"/>
        <rFont val="Calibri"/>
        <family val="2"/>
      </rPr>
      <t xml:space="preserve"> = 0,90</t>
    </r>
  </si>
  <si>
    <r>
      <rPr>
        <sz val="11"/>
        <color indexed="8"/>
        <rFont val="Symbol"/>
        <family val="1"/>
        <charset val="2"/>
      </rPr>
      <t>r</t>
    </r>
    <r>
      <rPr>
        <sz val="11"/>
        <color indexed="8"/>
        <rFont val="Calibri"/>
        <family val="2"/>
      </rPr>
      <t xml:space="preserve"> &lt; 0,90</t>
    </r>
  </si>
  <si>
    <r>
      <rPr>
        <sz val="11"/>
        <color indexed="8"/>
        <rFont val="Symbol"/>
        <family val="1"/>
        <charset val="2"/>
      </rPr>
      <t>r</t>
    </r>
    <r>
      <rPr>
        <sz val="11"/>
        <color indexed="8"/>
        <rFont val="Calibri"/>
        <family val="2"/>
      </rPr>
      <t xml:space="preserve"> &lt;= 0,90</t>
    </r>
  </si>
  <si>
    <t>EP =</t>
  </si>
  <si>
    <t>ʓ ( r ) - ʓ ( ρ )</t>
  </si>
  <si>
    <r>
      <t>1/</t>
    </r>
    <r>
      <rPr>
        <b/>
        <sz val="11"/>
        <color indexed="8"/>
        <rFont val="Calibri"/>
        <family val="2"/>
      </rPr>
      <t>√n-3</t>
    </r>
  </si>
  <si>
    <t>ʓ ( r = 0,95 ) =</t>
  </si>
  <si>
    <r>
      <t xml:space="preserve">ʓ ( </t>
    </r>
    <r>
      <rPr>
        <sz val="11"/>
        <color indexed="8"/>
        <rFont val="Symbol"/>
        <family val="1"/>
        <charset val="2"/>
      </rPr>
      <t>r</t>
    </r>
    <r>
      <rPr>
        <sz val="11"/>
        <color indexed="8"/>
        <rFont val="Calibri"/>
        <family val="2"/>
      </rPr>
      <t xml:space="preserve"> = 0,90 ) =</t>
    </r>
  </si>
  <si>
    <t>DISTRIBUCIÓN NORMAL ESTANDAR</t>
  </si>
  <si>
    <r>
      <t xml:space="preserve">1 - </t>
    </r>
    <r>
      <rPr>
        <sz val="11"/>
        <color indexed="8"/>
        <rFont val="Symbol"/>
        <family val="1"/>
        <charset val="2"/>
      </rPr>
      <t>a</t>
    </r>
  </si>
  <si>
    <t>El coeficiente de correlación lineal es mayor a 0,90.</t>
  </si>
  <si>
    <t>c) Interprete el resultado del coeficiente de correlación muestral.</t>
  </si>
  <si>
    <t xml:space="preserve">El coeficiente tiende a 1. </t>
  </si>
  <si>
    <t>Por lo tanto, es una relación lineal directa entre las variables.Cuando aumenta X (monto de ventas), Y (monto de las utilidades) aumenta.</t>
  </si>
  <si>
    <t>a) Estime la recta de tendencia e interprete su resultado.</t>
  </si>
  <si>
    <t>Promedio de t =</t>
  </si>
  <si>
    <t>Promedio de y =</t>
  </si>
  <si>
    <t>b =</t>
  </si>
  <si>
    <t>a =</t>
  </si>
  <si>
    <t>2364,5 + 530,5 * t</t>
  </si>
  <si>
    <r>
      <rPr>
        <b/>
        <sz val="11"/>
        <color indexed="8"/>
        <rFont val="MS Reference Sans Serif"/>
        <family val="2"/>
      </rPr>
      <t>ŷ</t>
    </r>
    <r>
      <rPr>
        <b/>
        <sz val="11"/>
        <color indexed="8"/>
        <rFont val="Calibri"/>
        <family val="2"/>
      </rPr>
      <t xml:space="preserve"> (t) =</t>
    </r>
  </si>
  <si>
    <t>Como la pendiente de la recta (b) tiene signo positivo, entonces se puede decir que ante un aumento de una unidad de tiempo, los depósitos aumentan 530,5.</t>
  </si>
  <si>
    <t>b) Calcule cuál sería la colocación de depositos de plazo fijo para el año 2020.</t>
  </si>
  <si>
    <r>
      <rPr>
        <sz val="11"/>
        <color indexed="8"/>
        <rFont val="MS Reference Sans Serif"/>
        <family val="2"/>
      </rPr>
      <t>ŷ</t>
    </r>
    <r>
      <rPr>
        <sz val="11"/>
        <color indexed="8"/>
        <rFont val="Calibri"/>
        <family val="2"/>
      </rPr>
      <t xml:space="preserve"> (7) =</t>
    </r>
  </si>
  <si>
    <t xml:space="preserve">Para el año 2020, la colocación de depósitos será de 6078 millones de pesos. </t>
  </si>
  <si>
    <t>μ =</t>
  </si>
  <si>
    <t>σ =</t>
  </si>
  <si>
    <t>a) ¿Cuál es la probabilidad de que, en una muestra de 14 parcelas, el rendimiento medio esté entre 355kg y 400kg?</t>
  </si>
  <si>
    <r>
      <t xml:space="preserve">P ( </t>
    </r>
    <r>
      <rPr>
        <sz val="11"/>
        <color indexed="8"/>
        <rFont val="MS Reference Sans Serif"/>
        <family val="2"/>
      </rPr>
      <t></t>
    </r>
    <r>
      <rPr>
        <sz val="11"/>
        <color indexed="8"/>
        <rFont val="Calibri"/>
        <family val="2"/>
      </rPr>
      <t xml:space="preserve"> &lt;= 400 ) =</t>
    </r>
  </si>
  <si>
    <r>
      <t xml:space="preserve">P ( </t>
    </r>
    <r>
      <rPr>
        <sz val="11"/>
        <color indexed="8"/>
        <rFont val="MS Reference Sans Serif"/>
        <family val="2"/>
      </rPr>
      <t></t>
    </r>
    <r>
      <rPr>
        <sz val="11"/>
        <color indexed="8"/>
        <rFont val="Calibri"/>
        <family val="2"/>
      </rPr>
      <t xml:space="preserve"> &lt;= 355 ) =</t>
    </r>
  </si>
  <si>
    <t xml:space="preserve">z = </t>
  </si>
  <si>
    <r>
      <t xml:space="preserve">P ( 355 &lt;= </t>
    </r>
    <r>
      <rPr>
        <sz val="11"/>
        <color indexed="8"/>
        <rFont val="MS Reference Sans Serif"/>
        <family val="2"/>
      </rPr>
      <t></t>
    </r>
    <r>
      <rPr>
        <sz val="11"/>
        <color indexed="8"/>
        <rFont val="Calibri"/>
        <family val="2"/>
      </rPr>
      <t xml:space="preserve"> &lt;= 400 ) = P ( </t>
    </r>
    <r>
      <rPr>
        <sz val="11"/>
        <color indexed="8"/>
        <rFont val="MS Reference Sans Serif"/>
        <family val="2"/>
      </rPr>
      <t></t>
    </r>
    <r>
      <rPr>
        <sz val="11"/>
        <color indexed="8"/>
        <rFont val="Calibri"/>
        <family val="2"/>
      </rPr>
      <t xml:space="preserve"> &lt;= 400 ) - P ( </t>
    </r>
    <r>
      <rPr>
        <sz val="11"/>
        <color indexed="8"/>
        <rFont val="MS Reference Sans Serif"/>
        <family val="2"/>
      </rPr>
      <t> &lt;= 355)</t>
    </r>
    <r>
      <rPr>
        <sz val="11"/>
        <color theme="1"/>
        <rFont val="Calibri"/>
        <family val="2"/>
        <scheme val="minor"/>
      </rPr>
      <t xml:space="preserve"> =</t>
    </r>
  </si>
  <si>
    <t>b) ¿Cuál es el rendimiento medio de una muestra de 25 parcelas, que será superado, con probabilidad 0,27?</t>
  </si>
  <si>
    <t>Como me pide el superado, calculo el contrario:</t>
  </si>
  <si>
    <r>
      <rPr>
        <sz val="11"/>
        <color indexed="8"/>
        <rFont val="MS Reference Sans Serif"/>
        <family val="2"/>
      </rPr>
      <t></t>
    </r>
    <r>
      <rPr>
        <sz val="11"/>
        <color indexed="8"/>
        <rFont val="Calibri"/>
        <family val="2"/>
      </rPr>
      <t xml:space="preserve"> = </t>
    </r>
  </si>
  <si>
    <r>
      <t>z*(</t>
    </r>
    <r>
      <rPr>
        <sz val="11"/>
        <color indexed="8"/>
        <rFont val="Calibri"/>
        <family val="2"/>
      </rPr>
      <t>σ/√</t>
    </r>
    <r>
      <rPr>
        <sz val="11"/>
        <color theme="1"/>
        <rFont val="Calibri"/>
        <family val="2"/>
        <scheme val="minor"/>
      </rPr>
      <t xml:space="preserve">n) + </t>
    </r>
    <r>
      <rPr>
        <sz val="11"/>
        <color indexed="8"/>
        <rFont val="Calibri"/>
        <family val="2"/>
      </rPr>
      <t>μ</t>
    </r>
  </si>
  <si>
    <r>
      <rPr>
        <b/>
        <sz val="11"/>
        <color indexed="8"/>
        <rFont val="MS Reference Sans Serif"/>
        <family val="2"/>
      </rPr>
      <t></t>
    </r>
    <r>
      <rPr>
        <b/>
        <sz val="11"/>
        <color indexed="8"/>
        <rFont val="Calibri"/>
        <family val="2"/>
      </rPr>
      <t xml:space="preserve"> =</t>
    </r>
  </si>
  <si>
    <t>El rendimiento medio de una muestra de 25 parcelas sería de 374,82.</t>
  </si>
</sst>
</file>

<file path=xl/styles.xml><?xml version="1.0" encoding="utf-8"?>
<styleSheet xmlns="http://schemas.openxmlformats.org/spreadsheetml/2006/main">
  <numFmts count="1">
    <numFmt numFmtId="164" formatCode="_-* #,##0.00_-;\-* #,##0.00_-;_-* &quot;-&quot;??_-;_-@_-"/>
  </numFmts>
  <fonts count="15">
    <font>
      <sz val="11"/>
      <color theme="1"/>
      <name val="Calibri"/>
      <family val="2"/>
      <scheme val="minor"/>
    </font>
    <font>
      <b/>
      <sz val="11"/>
      <color indexed="8"/>
      <name val="Calibri"/>
      <family val="2"/>
    </font>
    <font>
      <sz val="11"/>
      <color indexed="8"/>
      <name val="Calibri"/>
      <family val="2"/>
    </font>
    <font>
      <sz val="11"/>
      <color indexed="8"/>
      <name val="MS Reference Sans Serif"/>
      <family val="2"/>
    </font>
    <font>
      <b/>
      <sz val="11"/>
      <color indexed="8"/>
      <name val="Calibri"/>
      <family val="2"/>
    </font>
    <font>
      <b/>
      <u/>
      <sz val="11"/>
      <color indexed="8"/>
      <name val="Calibri"/>
      <family val="2"/>
    </font>
    <font>
      <b/>
      <u/>
      <sz val="12"/>
      <color indexed="8"/>
      <name val="Calibri"/>
      <family val="2"/>
    </font>
    <font>
      <b/>
      <u/>
      <sz val="22"/>
      <color indexed="8"/>
      <name val="Calibri"/>
      <family val="2"/>
    </font>
    <font>
      <sz val="11"/>
      <color indexed="8"/>
      <name val="Calibri"/>
      <family val="2"/>
    </font>
    <font>
      <sz val="11"/>
      <color indexed="10"/>
      <name val="Calibri"/>
      <family val="2"/>
    </font>
    <font>
      <sz val="11"/>
      <color indexed="8"/>
      <name val="Symbol"/>
      <family val="1"/>
      <charset val="2"/>
    </font>
    <font>
      <sz val="11"/>
      <color indexed="8"/>
      <name val="Calibri"/>
      <family val="1"/>
      <charset val="2"/>
    </font>
    <font>
      <b/>
      <sz val="11"/>
      <color indexed="10"/>
      <name val="Calibri"/>
      <family val="2"/>
    </font>
    <font>
      <b/>
      <sz val="11"/>
      <color indexed="8"/>
      <name val="MS Reference Sans Serif"/>
      <family val="2"/>
    </font>
    <font>
      <u/>
      <sz val="11"/>
      <color theme="10"/>
      <name val="Calibri"/>
      <family val="2"/>
      <scheme val="minor"/>
    </font>
  </fonts>
  <fills count="7">
    <fill>
      <patternFill patternType="none"/>
    </fill>
    <fill>
      <patternFill patternType="gray125"/>
    </fill>
    <fill>
      <patternFill patternType="solid">
        <fgColor indexed="13"/>
        <bgColor indexed="64"/>
      </patternFill>
    </fill>
    <fill>
      <patternFill patternType="solid">
        <fgColor indexed="50"/>
        <bgColor indexed="64"/>
      </patternFill>
    </fill>
    <fill>
      <patternFill patternType="solid">
        <fgColor indexed="47"/>
        <bgColor indexed="64"/>
      </patternFill>
    </fill>
    <fill>
      <patternFill patternType="solid">
        <fgColor indexed="40"/>
        <bgColor indexed="64"/>
      </patternFill>
    </fill>
    <fill>
      <patternFill patternType="solid">
        <fgColor indexed="51"/>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4" fillId="0" borderId="0" applyNumberFormat="0" applyFill="0" applyBorder="0" applyAlignment="0" applyProtection="0"/>
    <xf numFmtId="164" fontId="8" fillId="0" borderId="0" applyFont="0" applyFill="0" applyBorder="0" applyAlignment="0" applyProtection="0"/>
  </cellStyleXfs>
  <cellXfs count="94">
    <xf numFmtId="0" fontId="0" fillId="0" borderId="0" xfId="0"/>
    <xf numFmtId="0" fontId="0" fillId="0" borderId="0" xfId="0" applyAlignment="1">
      <alignment horizontal="right"/>
    </xf>
    <xf numFmtId="0" fontId="2" fillId="0" borderId="0" xfId="0" applyFont="1"/>
    <xf numFmtId="0" fontId="0" fillId="0" borderId="0" xfId="0" applyAlignment="1">
      <alignment horizontal="center"/>
    </xf>
    <xf numFmtId="3" fontId="0" fillId="0" borderId="0" xfId="0" applyNumberFormat="1" applyAlignment="1">
      <alignment horizontal="center"/>
    </xf>
    <xf numFmtId="0" fontId="2" fillId="0" borderId="0" xfId="0" applyFont="1" applyAlignment="1">
      <alignment horizontal="center"/>
    </xf>
    <xf numFmtId="4" fontId="0" fillId="0" borderId="0" xfId="0" applyNumberFormat="1" applyAlignment="1">
      <alignment horizontal="center"/>
    </xf>
    <xf numFmtId="0" fontId="0" fillId="0" borderId="1" xfId="0"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xf>
    <xf numFmtId="3" fontId="0" fillId="0" borderId="1" xfId="0" applyNumberFormat="1" applyBorder="1" applyAlignment="1">
      <alignment horizontal="center"/>
    </xf>
    <xf numFmtId="3" fontId="1" fillId="0" borderId="1" xfId="0" applyNumberFormat="1" applyFont="1" applyBorder="1" applyAlignment="1">
      <alignment horizontal="center"/>
    </xf>
    <xf numFmtId="0" fontId="5" fillId="0" borderId="0" xfId="0" applyFont="1"/>
    <xf numFmtId="0" fontId="6" fillId="0" borderId="0" xfId="0" applyFont="1"/>
    <xf numFmtId="0" fontId="1" fillId="0" borderId="2" xfId="0" applyFont="1" applyBorder="1" applyAlignment="1">
      <alignment vertical="center"/>
    </xf>
    <xf numFmtId="0" fontId="1" fillId="0" borderId="3" xfId="0" applyFont="1" applyBorder="1" applyAlignment="1">
      <alignment vertical="center"/>
    </xf>
    <xf numFmtId="0" fontId="0" fillId="0" borderId="3" xfId="0" applyBorder="1"/>
    <xf numFmtId="0" fontId="0" fillId="0" borderId="4" xfId="0" applyBorder="1"/>
    <xf numFmtId="0" fontId="1" fillId="0" borderId="5" xfId="0" applyFont="1" applyBorder="1" applyAlignment="1">
      <alignment vertical="center"/>
    </xf>
    <xf numFmtId="0" fontId="1" fillId="0" borderId="0" xfId="0" applyFont="1" applyAlignment="1">
      <alignment vertical="center"/>
    </xf>
    <xf numFmtId="0" fontId="0" fillId="0" borderId="6" xfId="0" applyBorder="1"/>
    <xf numFmtId="0" fontId="1" fillId="0" borderId="7" xfId="0" applyFont="1" applyBorder="1" applyAlignment="1">
      <alignment vertical="center"/>
    </xf>
    <xf numFmtId="0" fontId="1" fillId="0" borderId="8" xfId="0" applyFont="1" applyBorder="1" applyAlignment="1">
      <alignment vertical="center"/>
    </xf>
    <xf numFmtId="0" fontId="0" fillId="0" borderId="8" xfId="0" applyBorder="1"/>
    <xf numFmtId="0" fontId="0" fillId="0" borderId="9" xfId="0" applyBorder="1"/>
    <xf numFmtId="0" fontId="7" fillId="0" borderId="0" xfId="0" applyFont="1" applyAlignment="1">
      <alignment horizontal="center" vertical="center" wrapText="1"/>
    </xf>
    <xf numFmtId="3" fontId="1" fillId="0" borderId="0" xfId="0" applyNumberFormat="1" applyFont="1" applyAlignment="1">
      <alignment vertical="center"/>
    </xf>
    <xf numFmtId="0" fontId="14" fillId="0" borderId="8" xfId="1" applyBorder="1" applyAlignment="1">
      <alignment vertical="center"/>
    </xf>
    <xf numFmtId="0" fontId="0" fillId="0" borderId="10" xfId="0" applyBorder="1"/>
    <xf numFmtId="0" fontId="0" fillId="0" borderId="0" xfId="0" applyBorder="1"/>
    <xf numFmtId="0" fontId="2" fillId="0" borderId="10" xfId="0" applyFont="1" applyBorder="1"/>
    <xf numFmtId="0" fontId="11" fillId="0" borderId="0" xfId="0" applyFont="1"/>
    <xf numFmtId="0" fontId="11" fillId="0" borderId="0" xfId="0" applyFont="1" applyAlignment="1">
      <alignment horizontal="center"/>
    </xf>
    <xf numFmtId="0" fontId="1" fillId="0" borderId="0" xfId="0" applyFont="1"/>
    <xf numFmtId="0" fontId="0" fillId="0" borderId="0" xfId="0" quotePrefix="1"/>
    <xf numFmtId="0" fontId="0" fillId="2" borderId="0" xfId="0" applyFill="1"/>
    <xf numFmtId="0" fontId="1" fillId="2" borderId="0" xfId="0" applyFont="1" applyFill="1"/>
    <xf numFmtId="0" fontId="0" fillId="0" borderId="0" xfId="0" applyAlignment="1">
      <alignment horizontal="left"/>
    </xf>
    <xf numFmtId="0" fontId="0" fillId="0" borderId="11" xfId="0" applyBorder="1"/>
    <xf numFmtId="0" fontId="0" fillId="0" borderId="11" xfId="0" applyBorder="1" applyAlignment="1">
      <alignment horizontal="center"/>
    </xf>
    <xf numFmtId="0" fontId="1" fillId="0" borderId="0" xfId="0" applyFont="1" applyAlignment="1">
      <alignment horizontal="center"/>
    </xf>
    <xf numFmtId="0" fontId="1" fillId="2" borderId="0" xfId="0" applyFont="1" applyFill="1" applyAlignment="1">
      <alignment horizontal="center"/>
    </xf>
    <xf numFmtId="0" fontId="0" fillId="3" borderId="0" xfId="0" applyFill="1"/>
    <xf numFmtId="0" fontId="0" fillId="3" borderId="10" xfId="0" applyFill="1" applyBorder="1"/>
    <xf numFmtId="0" fontId="0" fillId="2" borderId="0" xfId="0" applyFill="1" applyAlignment="1">
      <alignment horizontal="center"/>
    </xf>
    <xf numFmtId="0" fontId="10" fillId="0" borderId="0" xfId="0" applyFont="1" applyAlignment="1">
      <alignment horizontal="center"/>
    </xf>
    <xf numFmtId="0" fontId="2" fillId="0" borderId="0" xfId="0" applyFont="1" applyAlignment="1">
      <alignment horizontal="left"/>
    </xf>
    <xf numFmtId="0" fontId="1" fillId="3" borderId="10" xfId="0" applyFont="1" applyFill="1" applyBorder="1" applyAlignment="1"/>
    <xf numFmtId="0" fontId="1" fillId="3" borderId="0" xfId="0" applyFont="1" applyFill="1" applyBorder="1" applyAlignment="1"/>
    <xf numFmtId="0" fontId="1" fillId="2" borderId="10" xfId="0" applyFont="1" applyFill="1" applyBorder="1" applyAlignment="1"/>
    <xf numFmtId="0" fontId="3" fillId="0" borderId="0" xfId="0" applyFont="1" applyAlignment="1">
      <alignment horizontal="center"/>
    </xf>
    <xf numFmtId="2" fontId="0" fillId="0" borderId="0" xfId="0" applyNumberFormat="1"/>
    <xf numFmtId="0" fontId="1" fillId="4" borderId="0" xfId="0" applyFont="1" applyFill="1"/>
    <xf numFmtId="0" fontId="6" fillId="5" borderId="0" xfId="0" applyFont="1" applyFill="1"/>
    <xf numFmtId="0" fontId="1" fillId="0" borderId="12" xfId="0" applyFont="1" applyBorder="1" applyAlignment="1">
      <alignment horizontal="center"/>
    </xf>
    <xf numFmtId="0" fontId="1" fillId="0" borderId="13" xfId="0" applyFont="1" applyBorder="1" applyAlignment="1">
      <alignment horizontal="center"/>
    </xf>
    <xf numFmtId="0" fontId="1" fillId="0" borderId="14" xfId="0" applyFont="1" applyBorder="1" applyAlignment="1">
      <alignment horizontal="center"/>
    </xf>
    <xf numFmtId="0" fontId="4" fillId="0" borderId="15" xfId="0" applyFont="1" applyBorder="1" applyAlignment="1">
      <alignment horizontal="center"/>
    </xf>
    <xf numFmtId="0" fontId="0" fillId="5" borderId="0" xfId="0" applyFill="1"/>
    <xf numFmtId="0" fontId="0" fillId="5" borderId="10" xfId="0" applyFill="1" applyBorder="1"/>
    <xf numFmtId="0" fontId="0" fillId="0" borderId="16" xfId="0" applyBorder="1"/>
    <xf numFmtId="0" fontId="0" fillId="5" borderId="16" xfId="0" applyFill="1" applyBorder="1"/>
    <xf numFmtId="0" fontId="0" fillId="0" borderId="0" xfId="0" applyFill="1"/>
    <xf numFmtId="0" fontId="1" fillId="0" borderId="0" xfId="0" quotePrefix="1" applyFont="1"/>
    <xf numFmtId="164" fontId="0" fillId="0" borderId="0" xfId="2" applyFont="1"/>
    <xf numFmtId="164" fontId="0" fillId="0" borderId="0" xfId="0" applyNumberFormat="1"/>
    <xf numFmtId="0" fontId="1" fillId="2" borderId="0" xfId="0" quotePrefix="1" applyFont="1" applyFill="1" applyAlignment="1">
      <alignment horizontal="center"/>
    </xf>
    <xf numFmtId="0" fontId="1" fillId="2" borderId="2" xfId="0" applyFont="1" applyFill="1" applyBorder="1"/>
    <xf numFmtId="0" fontId="4" fillId="2" borderId="17" xfId="0" applyFont="1" applyFill="1" applyBorder="1" applyAlignment="1">
      <alignment horizontal="center"/>
    </xf>
    <xf numFmtId="0" fontId="1" fillId="2" borderId="7" xfId="0" applyFont="1" applyFill="1" applyBorder="1"/>
    <xf numFmtId="0" fontId="1" fillId="2" borderId="9" xfId="0" applyFont="1" applyFill="1" applyBorder="1" applyAlignment="1">
      <alignment horizontal="center"/>
    </xf>
    <xf numFmtId="0" fontId="12" fillId="2" borderId="0" xfId="0" applyFont="1" applyFill="1"/>
    <xf numFmtId="0" fontId="1" fillId="6" borderId="10" xfId="0" applyFont="1" applyFill="1" applyBorder="1" applyAlignment="1">
      <alignment horizontal="center"/>
    </xf>
    <xf numFmtId="0" fontId="4" fillId="6" borderId="0" xfId="0" applyFont="1" applyFill="1" applyAlignment="1">
      <alignment horizontal="center"/>
    </xf>
    <xf numFmtId="0" fontId="0" fillId="0" borderId="1" xfId="0" applyFill="1" applyBorder="1" applyAlignment="1">
      <alignment horizontal="center"/>
    </xf>
    <xf numFmtId="0" fontId="9" fillId="0" borderId="1" xfId="0" applyFont="1" applyFill="1" applyBorder="1" applyAlignment="1">
      <alignment horizontal="center"/>
    </xf>
    <xf numFmtId="0" fontId="9" fillId="0" borderId="1" xfId="0" applyFont="1" applyBorder="1" applyAlignment="1">
      <alignment horizontal="center"/>
    </xf>
    <xf numFmtId="3" fontId="1" fillId="0" borderId="0" xfId="0" applyNumberFormat="1" applyFont="1" applyBorder="1" applyAlignment="1">
      <alignment horizontal="center"/>
    </xf>
    <xf numFmtId="0" fontId="1" fillId="0" borderId="0" xfId="0" applyFont="1" applyBorder="1" applyAlignment="1">
      <alignment horizontal="center"/>
    </xf>
    <xf numFmtId="0" fontId="1" fillId="6" borderId="0" xfId="0" applyFont="1" applyFill="1"/>
    <xf numFmtId="0" fontId="6" fillId="0" borderId="0" xfId="0" applyFont="1" applyFill="1"/>
    <xf numFmtId="0" fontId="2" fillId="0" borderId="18" xfId="0" applyFont="1" applyBorder="1" applyAlignment="1">
      <alignment horizontal="center"/>
    </xf>
    <xf numFmtId="0" fontId="0" fillId="0" borderId="19" xfId="0" applyBorder="1" applyAlignment="1">
      <alignment horizontal="center"/>
    </xf>
    <xf numFmtId="0" fontId="4" fillId="6" borderId="0" xfId="0" applyFont="1" applyFill="1"/>
    <xf numFmtId="2" fontId="1" fillId="6" borderId="0" xfId="0" applyNumberFormat="1" applyFont="1" applyFill="1"/>
    <xf numFmtId="0" fontId="7" fillId="0" borderId="0" xfId="0" applyFont="1" applyAlignment="1">
      <alignment horizontal="center" vertical="center" wrapText="1"/>
    </xf>
    <xf numFmtId="0" fontId="1" fillId="6" borderId="0" xfId="0" applyFont="1" applyFill="1" applyAlignment="1">
      <alignment horizontal="center"/>
    </xf>
    <xf numFmtId="0" fontId="1" fillId="3" borderId="0" xfId="0" applyFont="1" applyFill="1" applyAlignment="1">
      <alignment horizontal="center"/>
    </xf>
    <xf numFmtId="0" fontId="1" fillId="3" borderId="16" xfId="0" applyFont="1" applyFill="1" applyBorder="1" applyAlignment="1">
      <alignment horizontal="center"/>
    </xf>
    <xf numFmtId="0" fontId="1" fillId="0" borderId="11" xfId="0" applyFont="1" applyBorder="1" applyAlignment="1">
      <alignment horizontal="center"/>
    </xf>
    <xf numFmtId="0" fontId="1" fillId="0" borderId="14" xfId="0" applyFont="1" applyBorder="1" applyAlignment="1">
      <alignment horizontal="center"/>
    </xf>
    <xf numFmtId="0" fontId="1" fillId="3" borderId="10" xfId="0" applyFont="1" applyFill="1" applyBorder="1" applyAlignment="1">
      <alignment horizontal="center"/>
    </xf>
    <xf numFmtId="0" fontId="1" fillId="3" borderId="0" xfId="0" applyFont="1" applyFill="1" applyBorder="1" applyAlignment="1">
      <alignment horizontal="center"/>
    </xf>
    <xf numFmtId="0" fontId="12" fillId="2" borderId="0" xfId="0" applyFont="1" applyFill="1" applyAlignment="1">
      <alignment horizontal="center"/>
    </xf>
  </cellXfs>
  <cellStyles count="3">
    <cellStyle name="Hipervínculo" xfId="1" builtinId="8"/>
    <cellStyle name="Millares" xfId="2" builtinId="3"/>
    <cellStyle name="Normal" xfId="0" builtinId="0"/>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0</xdr:row>
      <xdr:rowOff>76200</xdr:rowOff>
    </xdr:from>
    <xdr:to>
      <xdr:col>10</xdr:col>
      <xdr:colOff>66675</xdr:colOff>
      <xdr:row>2</xdr:row>
      <xdr:rowOff>238125</xdr:rowOff>
    </xdr:to>
    <xdr:pic>
      <xdr:nvPicPr>
        <xdr:cNvPr id="1025" name="image6.png"/>
        <xdr:cNvPicPr>
          <a:picLocks noChangeAspect="1" noChangeArrowheads="1"/>
        </xdr:cNvPicPr>
      </xdr:nvPicPr>
      <xdr:blipFill>
        <a:blip xmlns:r="http://schemas.openxmlformats.org/officeDocument/2006/relationships" r:embed="rId1" cstate="print"/>
        <a:srcRect/>
        <a:stretch>
          <a:fillRect/>
        </a:stretch>
      </xdr:blipFill>
      <xdr:spPr bwMode="auto">
        <a:xfrm>
          <a:off x="7181850" y="76200"/>
          <a:ext cx="790575" cy="714375"/>
        </a:xfrm>
        <a:prstGeom prst="rect">
          <a:avLst/>
        </a:prstGeom>
        <a:noFill/>
        <a:ln w="9525">
          <a:noFill/>
          <a:miter lim="800000"/>
          <a:headEnd/>
          <a:tailEnd/>
        </a:ln>
      </xdr:spPr>
    </xdr:pic>
    <xdr:clientData/>
  </xdr:twoCellAnchor>
  <xdr:twoCellAnchor editAs="oneCell">
    <xdr:from>
      <xdr:col>10</xdr:col>
      <xdr:colOff>123825</xdr:colOff>
      <xdr:row>0</xdr:row>
      <xdr:rowOff>104775</xdr:rowOff>
    </xdr:from>
    <xdr:to>
      <xdr:col>11</xdr:col>
      <xdr:colOff>19050</xdr:colOff>
      <xdr:row>2</xdr:row>
      <xdr:rowOff>219075</xdr:rowOff>
    </xdr:to>
    <xdr:pic>
      <xdr:nvPicPr>
        <xdr:cNvPr id="1026" name="image7.png"/>
        <xdr:cNvPicPr>
          <a:picLocks noChangeAspect="1" noChangeArrowheads="1"/>
        </xdr:cNvPicPr>
      </xdr:nvPicPr>
      <xdr:blipFill>
        <a:blip xmlns:r="http://schemas.openxmlformats.org/officeDocument/2006/relationships" r:embed="rId2" cstate="print"/>
        <a:srcRect/>
        <a:stretch>
          <a:fillRect/>
        </a:stretch>
      </xdr:blipFill>
      <xdr:spPr bwMode="auto">
        <a:xfrm>
          <a:off x="8029575" y="104775"/>
          <a:ext cx="657225" cy="666750"/>
        </a:xfrm>
        <a:prstGeom prst="rect">
          <a:avLst/>
        </a:prstGeom>
        <a:noFill/>
        <a:ln w="9525">
          <a:noFill/>
          <a:miter lim="800000"/>
          <a:headEnd/>
          <a:tailEnd/>
        </a:ln>
      </xdr:spPr>
    </xdr:pic>
    <xdr:clientData/>
  </xdr:twoCellAnchor>
  <xdr:twoCellAnchor editAs="oneCell">
    <xdr:from>
      <xdr:col>2</xdr:col>
      <xdr:colOff>333375</xdr:colOff>
      <xdr:row>74</xdr:row>
      <xdr:rowOff>123825</xdr:rowOff>
    </xdr:from>
    <xdr:to>
      <xdr:col>3</xdr:col>
      <xdr:colOff>571500</xdr:colOff>
      <xdr:row>78</xdr:row>
      <xdr:rowOff>85725</xdr:rowOff>
    </xdr:to>
    <xdr:pic>
      <xdr:nvPicPr>
        <xdr:cNvPr id="1027" name="Imagen 3"/>
        <xdr:cNvPicPr>
          <a:picLocks noChangeAspect="1"/>
        </xdr:cNvPicPr>
      </xdr:nvPicPr>
      <xdr:blipFill>
        <a:blip xmlns:r="http://schemas.openxmlformats.org/officeDocument/2006/relationships" r:embed="rId3" cstate="print"/>
        <a:srcRect/>
        <a:stretch>
          <a:fillRect/>
        </a:stretch>
      </xdr:blipFill>
      <xdr:spPr bwMode="auto">
        <a:xfrm>
          <a:off x="1857375" y="14830425"/>
          <a:ext cx="1228725" cy="723900"/>
        </a:xfrm>
        <a:prstGeom prst="rect">
          <a:avLst/>
        </a:prstGeom>
        <a:noFill/>
        <a:ln w="9525">
          <a:noFill/>
          <a:miter lim="800000"/>
          <a:headEnd/>
          <a:tailEnd/>
        </a:ln>
      </xdr:spPr>
    </xdr:pic>
    <xdr:clientData/>
  </xdr:twoCellAnchor>
  <xdr:twoCellAnchor editAs="oneCell">
    <xdr:from>
      <xdr:col>2</xdr:col>
      <xdr:colOff>76200</xdr:colOff>
      <xdr:row>79</xdr:row>
      <xdr:rowOff>133350</xdr:rowOff>
    </xdr:from>
    <xdr:to>
      <xdr:col>4</xdr:col>
      <xdr:colOff>133350</xdr:colOff>
      <xdr:row>81</xdr:row>
      <xdr:rowOff>76200</xdr:rowOff>
    </xdr:to>
    <xdr:pic>
      <xdr:nvPicPr>
        <xdr:cNvPr id="1028" name="Imagen 4"/>
        <xdr:cNvPicPr>
          <a:picLocks noChangeAspect="1"/>
        </xdr:cNvPicPr>
      </xdr:nvPicPr>
      <xdr:blipFill>
        <a:blip xmlns:r="http://schemas.openxmlformats.org/officeDocument/2006/relationships" r:embed="rId4" cstate="print"/>
        <a:srcRect/>
        <a:stretch>
          <a:fillRect/>
        </a:stretch>
      </xdr:blipFill>
      <xdr:spPr bwMode="auto">
        <a:xfrm>
          <a:off x="1600200" y="15792450"/>
          <a:ext cx="1809750" cy="323850"/>
        </a:xfrm>
        <a:prstGeom prst="rect">
          <a:avLst/>
        </a:prstGeom>
        <a:noFill/>
        <a:ln w="9525">
          <a:noFill/>
          <a:miter lim="800000"/>
          <a:headEnd/>
          <a:tailEnd/>
        </a:ln>
      </xdr:spPr>
    </xdr:pic>
    <xdr:clientData/>
  </xdr:twoCellAnchor>
  <xdr:twoCellAnchor>
    <xdr:from>
      <xdr:col>10</xdr:col>
      <xdr:colOff>0</xdr:colOff>
      <xdr:row>75</xdr:row>
      <xdr:rowOff>0</xdr:rowOff>
    </xdr:from>
    <xdr:to>
      <xdr:col>12</xdr:col>
      <xdr:colOff>457200</xdr:colOff>
      <xdr:row>83</xdr:row>
      <xdr:rowOff>85725</xdr:rowOff>
    </xdr:to>
    <xdr:grpSp>
      <xdr:nvGrpSpPr>
        <xdr:cNvPr id="1029" name="Grupo 5"/>
        <xdr:cNvGrpSpPr>
          <a:grpSpLocks/>
        </xdr:cNvGrpSpPr>
      </xdr:nvGrpSpPr>
      <xdr:grpSpPr bwMode="auto">
        <a:xfrm>
          <a:off x="7905750" y="14897100"/>
          <a:ext cx="1981200" cy="1609725"/>
          <a:chOff x="7475220" y="39646860"/>
          <a:chExt cx="2042160" cy="1546860"/>
        </a:xfrm>
      </xdr:grpSpPr>
      <xdr:grpSp>
        <xdr:nvGrpSpPr>
          <xdr:cNvPr id="1049" name="Grupo 6"/>
          <xdr:cNvGrpSpPr>
            <a:grpSpLocks/>
          </xdr:cNvGrpSpPr>
        </xdr:nvGrpSpPr>
        <xdr:grpSpPr bwMode="auto">
          <a:xfrm>
            <a:off x="7475220" y="39646860"/>
            <a:ext cx="2042160" cy="1386840"/>
            <a:chOff x="6477000" y="15956280"/>
            <a:chExt cx="2042160" cy="1386840"/>
          </a:xfrm>
        </xdr:grpSpPr>
        <xdr:cxnSp macro="">
          <xdr:nvCxnSpPr>
            <xdr:cNvPr id="10" name="Conector recto 9">
              <a:extLst>
                <a:ext uri="{FF2B5EF4-FFF2-40B4-BE49-F238E27FC236}"/>
              </a:extLst>
            </xdr:cNvPr>
            <xdr:cNvCxnSpPr/>
          </xdr:nvCxnSpPr>
          <xdr:spPr>
            <a:xfrm>
              <a:off x="6477000" y="15956280"/>
              <a:ext cx="0" cy="1382105"/>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11" name="Conector recto 10">
              <a:extLst>
                <a:ext uri="{FF2B5EF4-FFF2-40B4-BE49-F238E27FC236}"/>
              </a:extLst>
            </xdr:cNvPr>
            <xdr:cNvCxnSpPr/>
          </xdr:nvCxnSpPr>
          <xdr:spPr>
            <a:xfrm>
              <a:off x="6477000" y="17338385"/>
              <a:ext cx="2012706" cy="9153"/>
            </a:xfrm>
            <a:prstGeom prst="line">
              <a:avLst/>
            </a:prstGeom>
          </xdr:spPr>
          <xdr:style>
            <a:lnRef idx="1">
              <a:schemeClr val="dk1"/>
            </a:lnRef>
            <a:fillRef idx="0">
              <a:schemeClr val="dk1"/>
            </a:fillRef>
            <a:effectRef idx="0">
              <a:schemeClr val="dk1"/>
            </a:effectRef>
            <a:fontRef idx="minor">
              <a:schemeClr val="tx1"/>
            </a:fontRef>
          </xdr:style>
        </xdr:cxnSp>
        <xdr:sp macro="" textlink="">
          <xdr:nvSpPr>
            <xdr:cNvPr id="12" name="Forma libre: forma 11">
              <a:extLst>
                <a:ext uri="{FF2B5EF4-FFF2-40B4-BE49-F238E27FC236}"/>
              </a:extLst>
            </xdr:cNvPr>
            <xdr:cNvSpPr/>
          </xdr:nvSpPr>
          <xdr:spPr>
            <a:xfrm>
              <a:off x="6496636" y="16386472"/>
              <a:ext cx="2022524" cy="915302"/>
            </a:xfrm>
            <a:custGeom>
              <a:avLst/>
              <a:gdLst>
                <a:gd name="connsiteX0" fmla="*/ 7620 w 2019300"/>
                <a:gd name="connsiteY0" fmla="*/ 914400 h 914400"/>
                <a:gd name="connsiteX1" fmla="*/ 0 w 2019300"/>
                <a:gd name="connsiteY1" fmla="*/ 868680 h 914400"/>
                <a:gd name="connsiteX2" fmla="*/ 15240 w 2019300"/>
                <a:gd name="connsiteY2" fmla="*/ 792480 h 914400"/>
                <a:gd name="connsiteX3" fmla="*/ 30480 w 2019300"/>
                <a:gd name="connsiteY3" fmla="*/ 762000 h 914400"/>
                <a:gd name="connsiteX4" fmla="*/ 45720 w 2019300"/>
                <a:gd name="connsiteY4" fmla="*/ 716280 h 914400"/>
                <a:gd name="connsiteX5" fmla="*/ 60960 w 2019300"/>
                <a:gd name="connsiteY5" fmla="*/ 685800 h 914400"/>
                <a:gd name="connsiteX6" fmla="*/ 76200 w 2019300"/>
                <a:gd name="connsiteY6" fmla="*/ 632460 h 914400"/>
                <a:gd name="connsiteX7" fmla="*/ 83820 w 2019300"/>
                <a:gd name="connsiteY7" fmla="*/ 609600 h 914400"/>
                <a:gd name="connsiteX8" fmla="*/ 99060 w 2019300"/>
                <a:gd name="connsiteY8" fmla="*/ 586740 h 914400"/>
                <a:gd name="connsiteX9" fmla="*/ 114300 w 2019300"/>
                <a:gd name="connsiteY9" fmla="*/ 541020 h 914400"/>
                <a:gd name="connsiteX10" fmla="*/ 144780 w 2019300"/>
                <a:gd name="connsiteY10" fmla="*/ 487680 h 914400"/>
                <a:gd name="connsiteX11" fmla="*/ 175260 w 2019300"/>
                <a:gd name="connsiteY11" fmla="*/ 411480 h 914400"/>
                <a:gd name="connsiteX12" fmla="*/ 182880 w 2019300"/>
                <a:gd name="connsiteY12" fmla="*/ 388620 h 914400"/>
                <a:gd name="connsiteX13" fmla="*/ 205740 w 2019300"/>
                <a:gd name="connsiteY13" fmla="*/ 350520 h 914400"/>
                <a:gd name="connsiteX14" fmla="*/ 213360 w 2019300"/>
                <a:gd name="connsiteY14" fmla="*/ 327660 h 914400"/>
                <a:gd name="connsiteX15" fmla="*/ 259080 w 2019300"/>
                <a:gd name="connsiteY15" fmla="*/ 274320 h 914400"/>
                <a:gd name="connsiteX16" fmla="*/ 266700 w 2019300"/>
                <a:gd name="connsiteY16" fmla="*/ 243840 h 914400"/>
                <a:gd name="connsiteX17" fmla="*/ 297180 w 2019300"/>
                <a:gd name="connsiteY17" fmla="*/ 220980 h 914400"/>
                <a:gd name="connsiteX18" fmla="*/ 327660 w 2019300"/>
                <a:gd name="connsiteY18" fmla="*/ 190500 h 914400"/>
                <a:gd name="connsiteX19" fmla="*/ 388620 w 2019300"/>
                <a:gd name="connsiteY19" fmla="*/ 144780 h 914400"/>
                <a:gd name="connsiteX20" fmla="*/ 457200 w 2019300"/>
                <a:gd name="connsiteY20" fmla="*/ 91440 h 914400"/>
                <a:gd name="connsiteX21" fmla="*/ 579120 w 2019300"/>
                <a:gd name="connsiteY21" fmla="*/ 15240 h 914400"/>
                <a:gd name="connsiteX22" fmla="*/ 632460 w 2019300"/>
                <a:gd name="connsiteY22" fmla="*/ 0 h 914400"/>
                <a:gd name="connsiteX23" fmla="*/ 876300 w 2019300"/>
                <a:gd name="connsiteY23" fmla="*/ 7620 h 914400"/>
                <a:gd name="connsiteX24" fmla="*/ 899160 w 2019300"/>
                <a:gd name="connsiteY24" fmla="*/ 15240 h 914400"/>
                <a:gd name="connsiteX25" fmla="*/ 982980 w 2019300"/>
                <a:gd name="connsiteY25" fmla="*/ 30480 h 914400"/>
                <a:gd name="connsiteX26" fmla="*/ 1013460 w 2019300"/>
                <a:gd name="connsiteY26" fmla="*/ 45720 h 914400"/>
                <a:gd name="connsiteX27" fmla="*/ 1066800 w 2019300"/>
                <a:gd name="connsiteY27" fmla="*/ 68580 h 914400"/>
                <a:gd name="connsiteX28" fmla="*/ 1089660 w 2019300"/>
                <a:gd name="connsiteY28" fmla="*/ 83820 h 914400"/>
                <a:gd name="connsiteX29" fmla="*/ 1150620 w 2019300"/>
                <a:gd name="connsiteY29" fmla="*/ 99060 h 914400"/>
                <a:gd name="connsiteX30" fmla="*/ 1188720 w 2019300"/>
                <a:gd name="connsiteY30" fmla="*/ 121920 h 914400"/>
                <a:gd name="connsiteX31" fmla="*/ 1211580 w 2019300"/>
                <a:gd name="connsiteY31" fmla="*/ 144780 h 914400"/>
                <a:gd name="connsiteX32" fmla="*/ 1242060 w 2019300"/>
                <a:gd name="connsiteY32" fmla="*/ 160020 h 914400"/>
                <a:gd name="connsiteX33" fmla="*/ 1272540 w 2019300"/>
                <a:gd name="connsiteY33" fmla="*/ 182880 h 914400"/>
                <a:gd name="connsiteX34" fmla="*/ 1318260 w 2019300"/>
                <a:gd name="connsiteY34" fmla="*/ 213360 h 914400"/>
                <a:gd name="connsiteX35" fmla="*/ 1379220 w 2019300"/>
                <a:gd name="connsiteY35" fmla="*/ 259080 h 914400"/>
                <a:gd name="connsiteX36" fmla="*/ 1402080 w 2019300"/>
                <a:gd name="connsiteY36" fmla="*/ 274320 h 914400"/>
                <a:gd name="connsiteX37" fmla="*/ 1424940 w 2019300"/>
                <a:gd name="connsiteY37" fmla="*/ 297180 h 914400"/>
                <a:gd name="connsiteX38" fmla="*/ 1485900 w 2019300"/>
                <a:gd name="connsiteY38" fmla="*/ 335280 h 914400"/>
                <a:gd name="connsiteX39" fmla="*/ 1516380 w 2019300"/>
                <a:gd name="connsiteY39" fmla="*/ 365760 h 914400"/>
                <a:gd name="connsiteX40" fmla="*/ 1531620 w 2019300"/>
                <a:gd name="connsiteY40" fmla="*/ 388620 h 914400"/>
                <a:gd name="connsiteX41" fmla="*/ 1577340 w 2019300"/>
                <a:gd name="connsiteY41" fmla="*/ 426720 h 914400"/>
                <a:gd name="connsiteX42" fmla="*/ 1592580 w 2019300"/>
                <a:gd name="connsiteY42" fmla="*/ 457200 h 914400"/>
                <a:gd name="connsiteX43" fmla="*/ 1615440 w 2019300"/>
                <a:gd name="connsiteY43" fmla="*/ 472440 h 914400"/>
                <a:gd name="connsiteX44" fmla="*/ 1661160 w 2019300"/>
                <a:gd name="connsiteY44" fmla="*/ 518160 h 914400"/>
                <a:gd name="connsiteX45" fmla="*/ 1706880 w 2019300"/>
                <a:gd name="connsiteY45" fmla="*/ 579120 h 914400"/>
                <a:gd name="connsiteX46" fmla="*/ 1737360 w 2019300"/>
                <a:gd name="connsiteY46" fmla="*/ 624840 h 914400"/>
                <a:gd name="connsiteX47" fmla="*/ 1783080 w 2019300"/>
                <a:gd name="connsiteY47" fmla="*/ 670560 h 914400"/>
                <a:gd name="connsiteX48" fmla="*/ 1805940 w 2019300"/>
                <a:gd name="connsiteY48" fmla="*/ 693420 h 914400"/>
                <a:gd name="connsiteX49" fmla="*/ 1828800 w 2019300"/>
                <a:gd name="connsiteY49" fmla="*/ 708660 h 914400"/>
                <a:gd name="connsiteX50" fmla="*/ 1836420 w 2019300"/>
                <a:gd name="connsiteY50" fmla="*/ 731520 h 914400"/>
                <a:gd name="connsiteX51" fmla="*/ 1882140 w 2019300"/>
                <a:gd name="connsiteY51" fmla="*/ 746760 h 914400"/>
                <a:gd name="connsiteX52" fmla="*/ 1905000 w 2019300"/>
                <a:gd name="connsiteY52" fmla="*/ 762000 h 914400"/>
                <a:gd name="connsiteX53" fmla="*/ 1943100 w 2019300"/>
                <a:gd name="connsiteY53" fmla="*/ 792480 h 914400"/>
                <a:gd name="connsiteX54" fmla="*/ 1965960 w 2019300"/>
                <a:gd name="connsiteY54" fmla="*/ 815340 h 914400"/>
                <a:gd name="connsiteX55" fmla="*/ 1981200 w 2019300"/>
                <a:gd name="connsiteY55" fmla="*/ 838200 h 914400"/>
                <a:gd name="connsiteX56" fmla="*/ 2004060 w 2019300"/>
                <a:gd name="connsiteY56" fmla="*/ 845820 h 914400"/>
                <a:gd name="connsiteX57" fmla="*/ 2019300 w 2019300"/>
                <a:gd name="connsiteY57" fmla="*/ 861060 h 914400"/>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 ang="0">
                  <a:pos x="connsiteX35" y="connsiteY35"/>
                </a:cxn>
                <a:cxn ang="0">
                  <a:pos x="connsiteX36" y="connsiteY36"/>
                </a:cxn>
                <a:cxn ang="0">
                  <a:pos x="connsiteX37" y="connsiteY37"/>
                </a:cxn>
                <a:cxn ang="0">
                  <a:pos x="connsiteX38" y="connsiteY38"/>
                </a:cxn>
                <a:cxn ang="0">
                  <a:pos x="connsiteX39" y="connsiteY39"/>
                </a:cxn>
                <a:cxn ang="0">
                  <a:pos x="connsiteX40" y="connsiteY40"/>
                </a:cxn>
                <a:cxn ang="0">
                  <a:pos x="connsiteX41" y="connsiteY41"/>
                </a:cxn>
                <a:cxn ang="0">
                  <a:pos x="connsiteX42" y="connsiteY42"/>
                </a:cxn>
                <a:cxn ang="0">
                  <a:pos x="connsiteX43" y="connsiteY43"/>
                </a:cxn>
                <a:cxn ang="0">
                  <a:pos x="connsiteX44" y="connsiteY44"/>
                </a:cxn>
                <a:cxn ang="0">
                  <a:pos x="connsiteX45" y="connsiteY45"/>
                </a:cxn>
                <a:cxn ang="0">
                  <a:pos x="connsiteX46" y="connsiteY46"/>
                </a:cxn>
                <a:cxn ang="0">
                  <a:pos x="connsiteX47" y="connsiteY47"/>
                </a:cxn>
                <a:cxn ang="0">
                  <a:pos x="connsiteX48" y="connsiteY48"/>
                </a:cxn>
                <a:cxn ang="0">
                  <a:pos x="connsiteX49" y="connsiteY49"/>
                </a:cxn>
                <a:cxn ang="0">
                  <a:pos x="connsiteX50" y="connsiteY50"/>
                </a:cxn>
                <a:cxn ang="0">
                  <a:pos x="connsiteX51" y="connsiteY51"/>
                </a:cxn>
                <a:cxn ang="0">
                  <a:pos x="connsiteX52" y="connsiteY52"/>
                </a:cxn>
                <a:cxn ang="0">
                  <a:pos x="connsiteX53" y="connsiteY53"/>
                </a:cxn>
                <a:cxn ang="0">
                  <a:pos x="connsiteX54" y="connsiteY54"/>
                </a:cxn>
                <a:cxn ang="0">
                  <a:pos x="connsiteX55" y="connsiteY55"/>
                </a:cxn>
                <a:cxn ang="0">
                  <a:pos x="connsiteX56" y="connsiteY56"/>
                </a:cxn>
                <a:cxn ang="0">
                  <a:pos x="connsiteX57" y="connsiteY57"/>
                </a:cxn>
              </a:cxnLst>
              <a:rect l="l" t="t" r="r" b="b"/>
              <a:pathLst>
                <a:path w="2019300" h="914400">
                  <a:moveTo>
                    <a:pt x="7620" y="914400"/>
                  </a:moveTo>
                  <a:cubicBezTo>
                    <a:pt x="5080" y="899160"/>
                    <a:pt x="0" y="884130"/>
                    <a:pt x="0" y="868680"/>
                  </a:cubicBezTo>
                  <a:cubicBezTo>
                    <a:pt x="0" y="859901"/>
                    <a:pt x="10205" y="805907"/>
                    <a:pt x="15240" y="792480"/>
                  </a:cubicBezTo>
                  <a:cubicBezTo>
                    <a:pt x="19228" y="781844"/>
                    <a:pt x="26261" y="772547"/>
                    <a:pt x="30480" y="762000"/>
                  </a:cubicBezTo>
                  <a:cubicBezTo>
                    <a:pt x="36446" y="747085"/>
                    <a:pt x="38536" y="730648"/>
                    <a:pt x="45720" y="716280"/>
                  </a:cubicBezTo>
                  <a:cubicBezTo>
                    <a:pt x="50800" y="706120"/>
                    <a:pt x="56485" y="696241"/>
                    <a:pt x="60960" y="685800"/>
                  </a:cubicBezTo>
                  <a:cubicBezTo>
                    <a:pt x="68790" y="667530"/>
                    <a:pt x="70676" y="651794"/>
                    <a:pt x="76200" y="632460"/>
                  </a:cubicBezTo>
                  <a:cubicBezTo>
                    <a:pt x="78407" y="624737"/>
                    <a:pt x="80228" y="616784"/>
                    <a:pt x="83820" y="609600"/>
                  </a:cubicBezTo>
                  <a:cubicBezTo>
                    <a:pt x="87916" y="601409"/>
                    <a:pt x="95341" y="595109"/>
                    <a:pt x="99060" y="586740"/>
                  </a:cubicBezTo>
                  <a:cubicBezTo>
                    <a:pt x="105584" y="572060"/>
                    <a:pt x="105389" y="554386"/>
                    <a:pt x="114300" y="541020"/>
                  </a:cubicBezTo>
                  <a:cubicBezTo>
                    <a:pt x="135841" y="508709"/>
                    <a:pt x="125444" y="526351"/>
                    <a:pt x="144780" y="487680"/>
                  </a:cubicBezTo>
                  <a:cubicBezTo>
                    <a:pt x="159312" y="385957"/>
                    <a:pt x="136467" y="469669"/>
                    <a:pt x="175260" y="411480"/>
                  </a:cubicBezTo>
                  <a:cubicBezTo>
                    <a:pt x="179715" y="404797"/>
                    <a:pt x="179288" y="395804"/>
                    <a:pt x="182880" y="388620"/>
                  </a:cubicBezTo>
                  <a:cubicBezTo>
                    <a:pt x="189504" y="375373"/>
                    <a:pt x="199116" y="363767"/>
                    <a:pt x="205740" y="350520"/>
                  </a:cubicBezTo>
                  <a:cubicBezTo>
                    <a:pt x="209332" y="343336"/>
                    <a:pt x="209375" y="334634"/>
                    <a:pt x="213360" y="327660"/>
                  </a:cubicBezTo>
                  <a:cubicBezTo>
                    <a:pt x="226394" y="304851"/>
                    <a:pt x="241064" y="292336"/>
                    <a:pt x="259080" y="274320"/>
                  </a:cubicBezTo>
                  <a:cubicBezTo>
                    <a:pt x="261620" y="264160"/>
                    <a:pt x="260613" y="252362"/>
                    <a:pt x="266700" y="243840"/>
                  </a:cubicBezTo>
                  <a:cubicBezTo>
                    <a:pt x="274082" y="233506"/>
                    <a:pt x="287622" y="229343"/>
                    <a:pt x="297180" y="220980"/>
                  </a:cubicBezTo>
                  <a:cubicBezTo>
                    <a:pt x="307993" y="211518"/>
                    <a:pt x="316622" y="199698"/>
                    <a:pt x="327660" y="190500"/>
                  </a:cubicBezTo>
                  <a:cubicBezTo>
                    <a:pt x="347173" y="174239"/>
                    <a:pt x="370659" y="162741"/>
                    <a:pt x="388620" y="144780"/>
                  </a:cubicBezTo>
                  <a:cubicBezTo>
                    <a:pt x="435156" y="98244"/>
                    <a:pt x="384285" y="146126"/>
                    <a:pt x="457200" y="91440"/>
                  </a:cubicBezTo>
                  <a:cubicBezTo>
                    <a:pt x="489557" y="67172"/>
                    <a:pt x="537281" y="25700"/>
                    <a:pt x="579120" y="15240"/>
                  </a:cubicBezTo>
                  <a:cubicBezTo>
                    <a:pt x="617392" y="5672"/>
                    <a:pt x="599665" y="10932"/>
                    <a:pt x="632460" y="0"/>
                  </a:cubicBezTo>
                  <a:cubicBezTo>
                    <a:pt x="713740" y="2540"/>
                    <a:pt x="795113" y="2981"/>
                    <a:pt x="876300" y="7620"/>
                  </a:cubicBezTo>
                  <a:cubicBezTo>
                    <a:pt x="884319" y="8078"/>
                    <a:pt x="891368" y="13292"/>
                    <a:pt x="899160" y="15240"/>
                  </a:cubicBezTo>
                  <a:cubicBezTo>
                    <a:pt x="920460" y="20565"/>
                    <a:pt x="962599" y="27083"/>
                    <a:pt x="982980" y="30480"/>
                  </a:cubicBezTo>
                  <a:cubicBezTo>
                    <a:pt x="993140" y="35560"/>
                    <a:pt x="1003019" y="41245"/>
                    <a:pt x="1013460" y="45720"/>
                  </a:cubicBezTo>
                  <a:cubicBezTo>
                    <a:pt x="1056204" y="64039"/>
                    <a:pt x="1016255" y="39697"/>
                    <a:pt x="1066800" y="68580"/>
                  </a:cubicBezTo>
                  <a:cubicBezTo>
                    <a:pt x="1074751" y="73124"/>
                    <a:pt x="1081053" y="80690"/>
                    <a:pt x="1089660" y="83820"/>
                  </a:cubicBezTo>
                  <a:cubicBezTo>
                    <a:pt x="1109344" y="90978"/>
                    <a:pt x="1150620" y="99060"/>
                    <a:pt x="1150620" y="99060"/>
                  </a:cubicBezTo>
                  <a:cubicBezTo>
                    <a:pt x="1163320" y="106680"/>
                    <a:pt x="1176872" y="113034"/>
                    <a:pt x="1188720" y="121920"/>
                  </a:cubicBezTo>
                  <a:cubicBezTo>
                    <a:pt x="1197341" y="128386"/>
                    <a:pt x="1202811" y="138516"/>
                    <a:pt x="1211580" y="144780"/>
                  </a:cubicBezTo>
                  <a:cubicBezTo>
                    <a:pt x="1220823" y="151382"/>
                    <a:pt x="1232427" y="154000"/>
                    <a:pt x="1242060" y="160020"/>
                  </a:cubicBezTo>
                  <a:cubicBezTo>
                    <a:pt x="1252830" y="166751"/>
                    <a:pt x="1262136" y="175597"/>
                    <a:pt x="1272540" y="182880"/>
                  </a:cubicBezTo>
                  <a:cubicBezTo>
                    <a:pt x="1287545" y="193384"/>
                    <a:pt x="1303607" y="202370"/>
                    <a:pt x="1318260" y="213360"/>
                  </a:cubicBezTo>
                  <a:cubicBezTo>
                    <a:pt x="1338580" y="228600"/>
                    <a:pt x="1358086" y="244991"/>
                    <a:pt x="1379220" y="259080"/>
                  </a:cubicBezTo>
                  <a:cubicBezTo>
                    <a:pt x="1386840" y="264160"/>
                    <a:pt x="1395045" y="268457"/>
                    <a:pt x="1402080" y="274320"/>
                  </a:cubicBezTo>
                  <a:cubicBezTo>
                    <a:pt x="1410359" y="281219"/>
                    <a:pt x="1416758" y="290167"/>
                    <a:pt x="1424940" y="297180"/>
                  </a:cubicBezTo>
                  <a:cubicBezTo>
                    <a:pt x="1452637" y="320920"/>
                    <a:pt x="1454678" y="319669"/>
                    <a:pt x="1485900" y="335280"/>
                  </a:cubicBezTo>
                  <a:cubicBezTo>
                    <a:pt x="1502525" y="385156"/>
                    <a:pt x="1479435" y="336204"/>
                    <a:pt x="1516380" y="365760"/>
                  </a:cubicBezTo>
                  <a:cubicBezTo>
                    <a:pt x="1523531" y="371481"/>
                    <a:pt x="1525757" y="381585"/>
                    <a:pt x="1531620" y="388620"/>
                  </a:cubicBezTo>
                  <a:cubicBezTo>
                    <a:pt x="1549955" y="410622"/>
                    <a:pt x="1554863" y="411735"/>
                    <a:pt x="1577340" y="426720"/>
                  </a:cubicBezTo>
                  <a:cubicBezTo>
                    <a:pt x="1582420" y="436880"/>
                    <a:pt x="1585308" y="448474"/>
                    <a:pt x="1592580" y="457200"/>
                  </a:cubicBezTo>
                  <a:cubicBezTo>
                    <a:pt x="1598443" y="464235"/>
                    <a:pt x="1608595" y="466356"/>
                    <a:pt x="1615440" y="472440"/>
                  </a:cubicBezTo>
                  <a:cubicBezTo>
                    <a:pt x="1631549" y="486759"/>
                    <a:pt x="1648228" y="500918"/>
                    <a:pt x="1661160" y="518160"/>
                  </a:cubicBezTo>
                  <a:cubicBezTo>
                    <a:pt x="1676400" y="538480"/>
                    <a:pt x="1692791" y="557986"/>
                    <a:pt x="1706880" y="579120"/>
                  </a:cubicBezTo>
                  <a:cubicBezTo>
                    <a:pt x="1717040" y="594360"/>
                    <a:pt x="1724408" y="611888"/>
                    <a:pt x="1737360" y="624840"/>
                  </a:cubicBezTo>
                  <a:lnTo>
                    <a:pt x="1783080" y="670560"/>
                  </a:lnTo>
                  <a:cubicBezTo>
                    <a:pt x="1790700" y="678180"/>
                    <a:pt x="1796974" y="687442"/>
                    <a:pt x="1805940" y="693420"/>
                  </a:cubicBezTo>
                  <a:lnTo>
                    <a:pt x="1828800" y="708660"/>
                  </a:lnTo>
                  <a:cubicBezTo>
                    <a:pt x="1831340" y="716280"/>
                    <a:pt x="1829884" y="726851"/>
                    <a:pt x="1836420" y="731520"/>
                  </a:cubicBezTo>
                  <a:cubicBezTo>
                    <a:pt x="1849492" y="740857"/>
                    <a:pt x="1868774" y="737849"/>
                    <a:pt x="1882140" y="746760"/>
                  </a:cubicBezTo>
                  <a:lnTo>
                    <a:pt x="1905000" y="762000"/>
                  </a:lnTo>
                  <a:cubicBezTo>
                    <a:pt x="1939084" y="813125"/>
                    <a:pt x="1898933" y="763035"/>
                    <a:pt x="1943100" y="792480"/>
                  </a:cubicBezTo>
                  <a:cubicBezTo>
                    <a:pt x="1952066" y="798458"/>
                    <a:pt x="1959061" y="807061"/>
                    <a:pt x="1965960" y="815340"/>
                  </a:cubicBezTo>
                  <a:cubicBezTo>
                    <a:pt x="1971823" y="822375"/>
                    <a:pt x="1974049" y="832479"/>
                    <a:pt x="1981200" y="838200"/>
                  </a:cubicBezTo>
                  <a:cubicBezTo>
                    <a:pt x="1987472" y="843218"/>
                    <a:pt x="1997172" y="841687"/>
                    <a:pt x="2004060" y="845820"/>
                  </a:cubicBezTo>
                  <a:cubicBezTo>
                    <a:pt x="2010220" y="849516"/>
                    <a:pt x="2014220" y="855980"/>
                    <a:pt x="2019300" y="861060"/>
                  </a:cubicBezTo>
                </a:path>
              </a:pathLst>
            </a:cu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es-ES_tradnl"/>
            </a:p>
          </xdr:txBody>
        </xdr:sp>
      </xdr:grpSp>
      <xdr:cxnSp macro="">
        <xdr:nvCxnSpPr>
          <xdr:cNvPr id="8" name="Conector recto 7">
            <a:extLst>
              <a:ext uri="{FF2B5EF4-FFF2-40B4-BE49-F238E27FC236}"/>
            </a:extLst>
          </xdr:cNvPr>
          <xdr:cNvCxnSpPr/>
        </xdr:nvCxnSpPr>
        <xdr:spPr>
          <a:xfrm>
            <a:off x="7877761" y="39811614"/>
            <a:ext cx="0" cy="1363800"/>
          </a:xfrm>
          <a:prstGeom prst="line">
            <a:avLst/>
          </a:prstGeom>
        </xdr:spPr>
        <xdr:style>
          <a:lnRef idx="1">
            <a:schemeClr val="accent1"/>
          </a:lnRef>
          <a:fillRef idx="0">
            <a:schemeClr val="accent1"/>
          </a:fillRef>
          <a:effectRef idx="0">
            <a:schemeClr val="accent1"/>
          </a:effectRef>
          <a:fontRef idx="minor">
            <a:schemeClr val="tx1"/>
          </a:fontRef>
        </xdr:style>
      </xdr:cxnSp>
      <xdr:cxnSp macro="">
        <xdr:nvCxnSpPr>
          <xdr:cNvPr id="9" name="Conector recto 8">
            <a:extLst>
              <a:ext uri="{FF2B5EF4-FFF2-40B4-BE49-F238E27FC236}"/>
            </a:extLst>
          </xdr:cNvPr>
          <xdr:cNvCxnSpPr/>
        </xdr:nvCxnSpPr>
        <xdr:spPr>
          <a:xfrm>
            <a:off x="9055930" y="39829920"/>
            <a:ext cx="0" cy="1363800"/>
          </a:xfrm>
          <a:prstGeom prst="line">
            <a:avLst/>
          </a:prstGeom>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11</xdr:col>
      <xdr:colOff>167640</xdr:colOff>
      <xdr:row>80</xdr:row>
      <xdr:rowOff>152400</xdr:rowOff>
    </xdr:from>
    <xdr:to>
      <xdr:col>11</xdr:col>
      <xdr:colOff>175260</xdr:colOff>
      <xdr:row>87</xdr:row>
      <xdr:rowOff>0</xdr:rowOff>
    </xdr:to>
    <xdr:cxnSp macro="">
      <xdr:nvCxnSpPr>
        <xdr:cNvPr id="14" name="Conector recto de flecha 13">
          <a:extLst>
            <a:ext uri="{FF2B5EF4-FFF2-40B4-BE49-F238E27FC236}"/>
          </a:extLst>
        </xdr:cNvPr>
        <xdr:cNvCxnSpPr/>
      </xdr:nvCxnSpPr>
      <xdr:spPr>
        <a:xfrm>
          <a:off x="8884920" y="15453360"/>
          <a:ext cx="7620" cy="1127760"/>
        </a:xfrm>
        <a:prstGeom prst="straightConnector1">
          <a:avLst/>
        </a:prstGeom>
        <a:ln>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685800</xdr:colOff>
      <xdr:row>108</xdr:row>
      <xdr:rowOff>114300</xdr:rowOff>
    </xdr:from>
    <xdr:to>
      <xdr:col>5</xdr:col>
      <xdr:colOff>0</xdr:colOff>
      <xdr:row>114</xdr:row>
      <xdr:rowOff>85725</xdr:rowOff>
    </xdr:to>
    <xdr:pic>
      <xdr:nvPicPr>
        <xdr:cNvPr id="1031" name="Imagen 14"/>
        <xdr:cNvPicPr>
          <a:picLocks noChangeAspect="1"/>
        </xdr:cNvPicPr>
      </xdr:nvPicPr>
      <xdr:blipFill>
        <a:blip xmlns:r="http://schemas.openxmlformats.org/officeDocument/2006/relationships" r:embed="rId5" cstate="print"/>
        <a:srcRect/>
        <a:stretch>
          <a:fillRect/>
        </a:stretch>
      </xdr:blipFill>
      <xdr:spPr bwMode="auto">
        <a:xfrm>
          <a:off x="2209800" y="21297900"/>
          <a:ext cx="1828800" cy="1114425"/>
        </a:xfrm>
        <a:prstGeom prst="rect">
          <a:avLst/>
        </a:prstGeom>
        <a:noFill/>
        <a:ln w="9525">
          <a:noFill/>
          <a:miter lim="800000"/>
          <a:headEnd/>
          <a:tailEnd/>
        </a:ln>
      </xdr:spPr>
    </xdr:pic>
    <xdr:clientData/>
  </xdr:twoCellAnchor>
  <xdr:twoCellAnchor editAs="oneCell">
    <xdr:from>
      <xdr:col>1</xdr:col>
      <xdr:colOff>781050</xdr:colOff>
      <xdr:row>101</xdr:row>
      <xdr:rowOff>57150</xdr:rowOff>
    </xdr:from>
    <xdr:to>
      <xdr:col>4</xdr:col>
      <xdr:colOff>733425</xdr:colOff>
      <xdr:row>104</xdr:row>
      <xdr:rowOff>95250</xdr:rowOff>
    </xdr:to>
    <xdr:pic>
      <xdr:nvPicPr>
        <xdr:cNvPr id="1032" name="Imagen 15"/>
        <xdr:cNvPicPr>
          <a:picLocks noChangeAspect="1"/>
        </xdr:cNvPicPr>
      </xdr:nvPicPr>
      <xdr:blipFill>
        <a:blip xmlns:r="http://schemas.openxmlformats.org/officeDocument/2006/relationships" r:embed="rId6" cstate="print"/>
        <a:srcRect/>
        <a:stretch>
          <a:fillRect/>
        </a:stretch>
      </xdr:blipFill>
      <xdr:spPr bwMode="auto">
        <a:xfrm>
          <a:off x="1524000" y="19907250"/>
          <a:ext cx="2486025" cy="609600"/>
        </a:xfrm>
        <a:prstGeom prst="rect">
          <a:avLst/>
        </a:prstGeom>
        <a:noFill/>
        <a:ln w="9525">
          <a:noFill/>
          <a:miter lim="800000"/>
          <a:headEnd/>
          <a:tailEnd/>
        </a:ln>
      </xdr:spPr>
    </xdr:pic>
    <xdr:clientData/>
  </xdr:twoCellAnchor>
  <xdr:oneCellAnchor>
    <xdr:from>
      <xdr:col>2</xdr:col>
      <xdr:colOff>0</xdr:colOff>
      <xdr:row>129</xdr:row>
      <xdr:rowOff>22860</xdr:rowOff>
    </xdr:from>
    <xdr:ext cx="2506980" cy="500137"/>
    <xdr:sp macro="" textlink="">
      <xdr:nvSpPr>
        <xdr:cNvPr id="17" name="CuadroTexto 16">
          <a:extLst>
            <a:ext uri="{FF2B5EF4-FFF2-40B4-BE49-F238E27FC236}"/>
          </a:extLst>
        </xdr:cNvPr>
        <xdr:cNvSpPr txBox="1"/>
      </xdr:nvSpPr>
      <xdr:spPr>
        <a:xfrm>
          <a:off x="1584960" y="24315420"/>
          <a:ext cx="2506980" cy="50013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s-AR" sz="1100" b="1" i="0">
              <a:solidFill>
                <a:srgbClr val="836967"/>
              </a:solidFill>
              <a:latin typeface="Cambria Math" panose="02040503050406030204" pitchFamily="18" charset="0"/>
            </a:rPr>
            <a:t>(</a:t>
          </a:r>
          <a:r>
            <a:rPr lang="es-AR" sz="1100" b="1" i="0">
              <a:latin typeface="Cambria Math" panose="02040503050406030204" pitchFamily="18" charset="0"/>
            </a:rPr>
            <a:t>𝒙</a:t>
          </a:r>
          <a:r>
            <a:rPr lang="es-AR" sz="1100" b="1" i="0">
              <a:solidFill>
                <a:srgbClr val="836967"/>
              </a:solidFill>
              <a:latin typeface="Cambria Math" panose="02040503050406030204" pitchFamily="18" charset="0"/>
            </a:rPr>
            <a:t> ̅_</a:t>
          </a:r>
          <a:r>
            <a:rPr lang="es-AR" sz="1100" b="1" i="0">
              <a:latin typeface="Cambria Math" panose="02040503050406030204" pitchFamily="18" charset="0"/>
            </a:rPr>
            <a:t>𝟏−𝒙</a:t>
          </a:r>
          <a:r>
            <a:rPr lang="es-AR" sz="1100" b="1" i="0">
              <a:solidFill>
                <a:srgbClr val="836967"/>
              </a:solidFill>
              <a:latin typeface="Cambria Math" panose="02040503050406030204" pitchFamily="18" charset="0"/>
            </a:rPr>
            <a:t> ̅_</a:t>
          </a:r>
          <a:r>
            <a:rPr lang="es-AR" sz="1100" b="1" i="0">
              <a:latin typeface="Cambria Math" panose="02040503050406030204" pitchFamily="18" charset="0"/>
            </a:rPr>
            <a:t>𝟐 )±</a:t>
          </a:r>
          <a:r>
            <a:rPr lang="es-AR" sz="1100" b="1" i="0">
              <a:solidFill>
                <a:srgbClr val="FF0000"/>
              </a:solidFill>
              <a:latin typeface="Cambria Math" panose="02040503050406030204" pitchFamily="18" charset="0"/>
            </a:rPr>
            <a:t>𝒕⋅√((𝑺_𝒂^𝟐)/𝒏_𝟏 +(𝑺_𝒂^𝟐)/𝒏_𝟐 )</a:t>
          </a:r>
          <a:r>
            <a:rPr lang="es-AR" sz="1100" b="1" i="0">
              <a:latin typeface="Cambria Math" panose="02040503050406030204" pitchFamily="18" charset="0"/>
            </a:rPr>
            <a:t>≤</a:t>
          </a:r>
          <a:r>
            <a:rPr lang="es-AR" sz="1100" b="1" i="0">
              <a:solidFill>
                <a:srgbClr val="836967"/>
              </a:solidFill>
              <a:latin typeface="Cambria Math" panose="02040503050406030204" pitchFamily="18" charset="0"/>
            </a:rPr>
            <a:t>(</a:t>
          </a:r>
          <a:r>
            <a:rPr lang="es-AR" sz="1100" b="1" i="0">
              <a:latin typeface="Cambria Math" panose="02040503050406030204" pitchFamily="18" charset="0"/>
            </a:rPr>
            <a:t>𝝁</a:t>
          </a:r>
          <a:r>
            <a:rPr lang="es-AR" sz="1100" b="1" i="0">
              <a:solidFill>
                <a:srgbClr val="836967"/>
              </a:solidFill>
              <a:latin typeface="Cambria Math" panose="02040503050406030204" pitchFamily="18" charset="0"/>
            </a:rPr>
            <a:t>_</a:t>
          </a:r>
          <a:r>
            <a:rPr lang="es-AR" sz="1100" b="1" i="0">
              <a:latin typeface="Cambria Math" panose="02040503050406030204" pitchFamily="18" charset="0"/>
            </a:rPr>
            <a:t>𝟏−𝝁</a:t>
          </a:r>
          <a:r>
            <a:rPr lang="es-AR" sz="1100" b="1" i="0">
              <a:solidFill>
                <a:srgbClr val="836967"/>
              </a:solidFill>
              <a:latin typeface="Cambria Math" panose="02040503050406030204" pitchFamily="18" charset="0"/>
            </a:rPr>
            <a:t>_</a:t>
          </a:r>
          <a:r>
            <a:rPr lang="es-AR" sz="1100" b="1" i="0">
              <a:latin typeface="Cambria Math" panose="02040503050406030204" pitchFamily="18" charset="0"/>
            </a:rPr>
            <a:t>𝟐 )</a:t>
          </a:r>
          <a:endParaRPr lang="es-AR" sz="1100" b="1"/>
        </a:p>
      </xdr:txBody>
    </xdr:sp>
    <xdr:clientData/>
  </xdr:oneCellAnchor>
  <xdr:oneCellAnchor>
    <xdr:from>
      <xdr:col>1</xdr:col>
      <xdr:colOff>0</xdr:colOff>
      <xdr:row>153</xdr:row>
      <xdr:rowOff>0</xdr:rowOff>
    </xdr:from>
    <xdr:ext cx="3659073" cy="1113513"/>
    <xdr:sp macro="" textlink="">
      <xdr:nvSpPr>
        <xdr:cNvPr id="18" name="CuadroTexto 17">
          <a:extLst>
            <a:ext uri="{FF2B5EF4-FFF2-40B4-BE49-F238E27FC236}"/>
          </a:extLst>
        </xdr:cNvPr>
        <xdr:cNvSpPr txBox="1"/>
      </xdr:nvSpPr>
      <xdr:spPr>
        <a:xfrm>
          <a:off x="792480" y="29070300"/>
          <a:ext cx="2925353" cy="500137"/>
        </a:xfrm>
        <a:prstGeom prst="rect">
          <a:avLst/>
        </a:prstGeom>
        <a:solidFill>
          <a:schemeClr val="bg1"/>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s-AR" sz="1100" b="1" i="0">
              <a:latin typeface="Cambria Math" panose="02040503050406030204" pitchFamily="18" charset="0"/>
            </a:rPr>
            <a:t>𝒑</a:t>
          </a:r>
          <a:r>
            <a:rPr lang="es-AR" sz="1100" b="1" i="0">
              <a:solidFill>
                <a:srgbClr val="836967"/>
              </a:solidFill>
              <a:latin typeface="Cambria Math" panose="02040503050406030204" pitchFamily="18" charset="0"/>
            </a:rPr>
            <a:t> ̅</a:t>
          </a:r>
          <a:r>
            <a:rPr lang="es-AR" sz="1100" b="1" i="0">
              <a:latin typeface="Cambria Math" panose="02040503050406030204" pitchFamily="18" charset="0"/>
            </a:rPr>
            <a:t>−</a:t>
          </a:r>
          <a:r>
            <a:rPr lang="es-AR" sz="1100" b="1" i="0">
              <a:solidFill>
                <a:srgbClr val="FF0000"/>
              </a:solidFill>
              <a:latin typeface="Cambria Math" panose="02040503050406030204" pitchFamily="18" charset="0"/>
            </a:rPr>
            <a:t>𝒛∗√((𝒑 ̅⋅(𝟏−𝒑 ̅ ))/𝒏)</a:t>
          </a:r>
          <a:r>
            <a:rPr lang="es-AR" sz="1100" b="1" i="0">
              <a:latin typeface="Cambria Math" panose="02040503050406030204" pitchFamily="18" charset="0"/>
            </a:rPr>
            <a:t>≤𝝅≤𝒑</a:t>
          </a:r>
          <a:r>
            <a:rPr lang="es-AR" sz="1100" b="1" i="0">
              <a:solidFill>
                <a:srgbClr val="836967"/>
              </a:solidFill>
              <a:latin typeface="Cambria Math" panose="02040503050406030204" pitchFamily="18" charset="0"/>
            </a:rPr>
            <a:t> ̅</a:t>
          </a:r>
          <a:r>
            <a:rPr lang="es-AR" sz="1100" b="1" i="0">
              <a:latin typeface="Cambria Math" panose="02040503050406030204" pitchFamily="18" charset="0"/>
            </a:rPr>
            <a:t>+</a:t>
          </a:r>
          <a:r>
            <a:rPr lang="es-AR" sz="1100" b="1" i="0">
              <a:solidFill>
                <a:srgbClr val="FF0000"/>
              </a:solidFill>
              <a:latin typeface="Cambria Math" panose="02040503050406030204" pitchFamily="18" charset="0"/>
            </a:rPr>
            <a:t>𝒛∗√((𝒑 ̅⋅(𝟏−𝒑 ̅ ))/𝒏)</a:t>
          </a:r>
          <a:endParaRPr lang="es-AR" sz="1100" b="1"/>
        </a:p>
      </xdr:txBody>
    </xdr:sp>
    <xdr:clientData/>
  </xdr:oneCellAnchor>
  <xdr:twoCellAnchor editAs="oneCell">
    <xdr:from>
      <xdr:col>3</xdr:col>
      <xdr:colOff>9525</xdr:colOff>
      <xdr:row>165</xdr:row>
      <xdr:rowOff>0</xdr:rowOff>
    </xdr:from>
    <xdr:to>
      <xdr:col>4</xdr:col>
      <xdr:colOff>257175</xdr:colOff>
      <xdr:row>167</xdr:row>
      <xdr:rowOff>28575</xdr:rowOff>
    </xdr:to>
    <xdr:pic>
      <xdr:nvPicPr>
        <xdr:cNvPr id="1035" name="Imagen 18"/>
        <xdr:cNvPicPr>
          <a:picLocks noChangeAspect="1"/>
        </xdr:cNvPicPr>
      </xdr:nvPicPr>
      <xdr:blipFill>
        <a:blip xmlns:r="http://schemas.openxmlformats.org/officeDocument/2006/relationships" r:embed="rId7" cstate="print"/>
        <a:srcRect/>
        <a:stretch>
          <a:fillRect/>
        </a:stretch>
      </xdr:blipFill>
      <xdr:spPr bwMode="auto">
        <a:xfrm>
          <a:off x="2524125" y="32051625"/>
          <a:ext cx="1009650" cy="409575"/>
        </a:xfrm>
        <a:prstGeom prst="rect">
          <a:avLst/>
        </a:prstGeom>
        <a:noFill/>
        <a:ln w="9525">
          <a:solidFill>
            <a:srgbClr val="000000"/>
          </a:solidFill>
          <a:miter lim="800000"/>
          <a:headEnd/>
          <a:tailEnd/>
        </a:ln>
      </xdr:spPr>
    </xdr:pic>
    <xdr:clientData/>
  </xdr:twoCellAnchor>
  <xdr:twoCellAnchor editAs="oneCell">
    <xdr:from>
      <xdr:col>1</xdr:col>
      <xdr:colOff>85725</xdr:colOff>
      <xdr:row>156</xdr:row>
      <xdr:rowOff>133350</xdr:rowOff>
    </xdr:from>
    <xdr:to>
      <xdr:col>2</xdr:col>
      <xdr:colOff>247650</xdr:colOff>
      <xdr:row>160</xdr:row>
      <xdr:rowOff>57150</xdr:rowOff>
    </xdr:to>
    <xdr:pic>
      <xdr:nvPicPr>
        <xdr:cNvPr id="1036" name="Imagen 19"/>
        <xdr:cNvPicPr>
          <a:picLocks noChangeAspect="1"/>
        </xdr:cNvPicPr>
      </xdr:nvPicPr>
      <xdr:blipFill>
        <a:blip xmlns:r="http://schemas.openxmlformats.org/officeDocument/2006/relationships" r:embed="rId8" cstate="print"/>
        <a:srcRect/>
        <a:stretch>
          <a:fillRect/>
        </a:stretch>
      </xdr:blipFill>
      <xdr:spPr bwMode="auto">
        <a:xfrm>
          <a:off x="847725" y="30470475"/>
          <a:ext cx="923925" cy="685800"/>
        </a:xfrm>
        <a:prstGeom prst="rect">
          <a:avLst/>
        </a:prstGeom>
        <a:noFill/>
        <a:ln w="9525">
          <a:noFill/>
          <a:miter lim="800000"/>
          <a:headEnd/>
          <a:tailEnd/>
        </a:ln>
      </xdr:spPr>
    </xdr:pic>
    <xdr:clientData/>
  </xdr:twoCellAnchor>
  <xdr:twoCellAnchor editAs="oneCell">
    <xdr:from>
      <xdr:col>7</xdr:col>
      <xdr:colOff>0</xdr:colOff>
      <xdr:row>157</xdr:row>
      <xdr:rowOff>0</xdr:rowOff>
    </xdr:from>
    <xdr:to>
      <xdr:col>7</xdr:col>
      <xdr:colOff>666750</xdr:colOff>
      <xdr:row>159</xdr:row>
      <xdr:rowOff>19050</xdr:rowOff>
    </xdr:to>
    <xdr:pic>
      <xdr:nvPicPr>
        <xdr:cNvPr id="1037" name="Imagen 20"/>
        <xdr:cNvPicPr>
          <a:picLocks noChangeAspect="1"/>
        </xdr:cNvPicPr>
      </xdr:nvPicPr>
      <xdr:blipFill>
        <a:blip xmlns:r="http://schemas.openxmlformats.org/officeDocument/2006/relationships" r:embed="rId9" cstate="print"/>
        <a:srcRect/>
        <a:stretch>
          <a:fillRect/>
        </a:stretch>
      </xdr:blipFill>
      <xdr:spPr bwMode="auto">
        <a:xfrm>
          <a:off x="5562600" y="30527625"/>
          <a:ext cx="666750" cy="400050"/>
        </a:xfrm>
        <a:prstGeom prst="rect">
          <a:avLst/>
        </a:prstGeom>
        <a:noFill/>
        <a:ln w="9525">
          <a:noFill/>
          <a:miter lim="800000"/>
          <a:headEnd/>
          <a:tailEnd/>
        </a:ln>
      </xdr:spPr>
    </xdr:pic>
    <xdr:clientData/>
  </xdr:twoCellAnchor>
  <xdr:twoCellAnchor editAs="oneCell">
    <xdr:from>
      <xdr:col>1</xdr:col>
      <xdr:colOff>19050</xdr:colOff>
      <xdr:row>205</xdr:row>
      <xdr:rowOff>66675</xdr:rowOff>
    </xdr:from>
    <xdr:to>
      <xdr:col>2</xdr:col>
      <xdr:colOff>857250</xdr:colOff>
      <xdr:row>207</xdr:row>
      <xdr:rowOff>133350</xdr:rowOff>
    </xdr:to>
    <xdr:pic>
      <xdr:nvPicPr>
        <xdr:cNvPr id="1038" name="Imagen 21"/>
        <xdr:cNvPicPr>
          <a:picLocks noChangeAspect="1"/>
        </xdr:cNvPicPr>
      </xdr:nvPicPr>
      <xdr:blipFill>
        <a:blip xmlns:r="http://schemas.openxmlformats.org/officeDocument/2006/relationships" r:embed="rId10" cstate="print"/>
        <a:srcRect/>
        <a:stretch>
          <a:fillRect/>
        </a:stretch>
      </xdr:blipFill>
      <xdr:spPr bwMode="auto">
        <a:xfrm>
          <a:off x="781050" y="39747825"/>
          <a:ext cx="1600200" cy="447675"/>
        </a:xfrm>
        <a:prstGeom prst="rect">
          <a:avLst/>
        </a:prstGeom>
        <a:noFill/>
        <a:ln w="9525">
          <a:noFill/>
          <a:miter lim="800000"/>
          <a:headEnd/>
          <a:tailEnd/>
        </a:ln>
      </xdr:spPr>
    </xdr:pic>
    <xdr:clientData/>
  </xdr:twoCellAnchor>
  <xdr:twoCellAnchor editAs="oneCell">
    <xdr:from>
      <xdr:col>1</xdr:col>
      <xdr:colOff>9525</xdr:colOff>
      <xdr:row>199</xdr:row>
      <xdr:rowOff>19050</xdr:rowOff>
    </xdr:from>
    <xdr:to>
      <xdr:col>4</xdr:col>
      <xdr:colOff>381000</xdr:colOff>
      <xdr:row>202</xdr:row>
      <xdr:rowOff>114300</xdr:rowOff>
    </xdr:to>
    <xdr:pic>
      <xdr:nvPicPr>
        <xdr:cNvPr id="1039" name="Imagen 22"/>
        <xdr:cNvPicPr>
          <a:picLocks noChangeAspect="1"/>
        </xdr:cNvPicPr>
      </xdr:nvPicPr>
      <xdr:blipFill>
        <a:blip xmlns:r="http://schemas.openxmlformats.org/officeDocument/2006/relationships" r:embed="rId11" cstate="print"/>
        <a:srcRect/>
        <a:stretch>
          <a:fillRect/>
        </a:stretch>
      </xdr:blipFill>
      <xdr:spPr bwMode="auto">
        <a:xfrm>
          <a:off x="771525" y="38557200"/>
          <a:ext cx="2886075" cy="666750"/>
        </a:xfrm>
        <a:prstGeom prst="rect">
          <a:avLst/>
        </a:prstGeom>
        <a:noFill/>
        <a:ln w="9525">
          <a:noFill/>
          <a:miter lim="800000"/>
          <a:headEnd/>
          <a:tailEnd/>
        </a:ln>
      </xdr:spPr>
    </xdr:pic>
    <xdr:clientData/>
  </xdr:twoCellAnchor>
  <xdr:twoCellAnchor editAs="oneCell">
    <xdr:from>
      <xdr:col>1</xdr:col>
      <xdr:colOff>9525</xdr:colOff>
      <xdr:row>194</xdr:row>
      <xdr:rowOff>152400</xdr:rowOff>
    </xdr:from>
    <xdr:to>
      <xdr:col>3</xdr:col>
      <xdr:colOff>457200</xdr:colOff>
      <xdr:row>198</xdr:row>
      <xdr:rowOff>19050</xdr:rowOff>
    </xdr:to>
    <xdr:pic>
      <xdr:nvPicPr>
        <xdr:cNvPr id="1040" name="Imagen 23"/>
        <xdr:cNvPicPr>
          <a:picLocks noChangeAspect="1"/>
        </xdr:cNvPicPr>
      </xdr:nvPicPr>
      <xdr:blipFill>
        <a:blip xmlns:r="http://schemas.openxmlformats.org/officeDocument/2006/relationships" r:embed="rId12" cstate="print"/>
        <a:srcRect/>
        <a:stretch>
          <a:fillRect/>
        </a:stretch>
      </xdr:blipFill>
      <xdr:spPr bwMode="auto">
        <a:xfrm>
          <a:off x="771525" y="37738050"/>
          <a:ext cx="2200275" cy="628650"/>
        </a:xfrm>
        <a:prstGeom prst="rect">
          <a:avLst/>
        </a:prstGeom>
        <a:noFill/>
        <a:ln w="9525">
          <a:noFill/>
          <a:miter lim="800000"/>
          <a:headEnd/>
          <a:tailEnd/>
        </a:ln>
      </xdr:spPr>
    </xdr:pic>
    <xdr:clientData/>
  </xdr:twoCellAnchor>
  <xdr:twoCellAnchor editAs="oneCell">
    <xdr:from>
      <xdr:col>10</xdr:col>
      <xdr:colOff>38100</xdr:colOff>
      <xdr:row>187</xdr:row>
      <xdr:rowOff>133350</xdr:rowOff>
    </xdr:from>
    <xdr:to>
      <xdr:col>12</xdr:col>
      <xdr:colOff>819150</xdr:colOff>
      <xdr:row>190</xdr:row>
      <xdr:rowOff>114300</xdr:rowOff>
    </xdr:to>
    <xdr:pic>
      <xdr:nvPicPr>
        <xdr:cNvPr id="1041" name="Imagen 26"/>
        <xdr:cNvPicPr>
          <a:picLocks noChangeAspect="1"/>
        </xdr:cNvPicPr>
      </xdr:nvPicPr>
      <xdr:blipFill>
        <a:blip xmlns:r="http://schemas.openxmlformats.org/officeDocument/2006/relationships" r:embed="rId13" cstate="print"/>
        <a:srcRect/>
        <a:stretch>
          <a:fillRect/>
        </a:stretch>
      </xdr:blipFill>
      <xdr:spPr bwMode="auto">
        <a:xfrm>
          <a:off x="7943850" y="36385500"/>
          <a:ext cx="2305050" cy="552450"/>
        </a:xfrm>
        <a:prstGeom prst="rect">
          <a:avLst/>
        </a:prstGeom>
        <a:noFill/>
        <a:ln w="9525">
          <a:noFill/>
          <a:miter lim="800000"/>
          <a:headEnd/>
          <a:tailEnd/>
        </a:ln>
      </xdr:spPr>
    </xdr:pic>
    <xdr:clientData/>
  </xdr:twoCellAnchor>
  <xdr:twoCellAnchor editAs="oneCell">
    <xdr:from>
      <xdr:col>10</xdr:col>
      <xdr:colOff>0</xdr:colOff>
      <xdr:row>192</xdr:row>
      <xdr:rowOff>0</xdr:rowOff>
    </xdr:from>
    <xdr:to>
      <xdr:col>11</xdr:col>
      <xdr:colOff>561975</xdr:colOff>
      <xdr:row>193</xdr:row>
      <xdr:rowOff>123825</xdr:rowOff>
    </xdr:to>
    <xdr:pic>
      <xdr:nvPicPr>
        <xdr:cNvPr id="1042" name="Imagen 27"/>
        <xdr:cNvPicPr>
          <a:picLocks noChangeAspect="1"/>
        </xdr:cNvPicPr>
      </xdr:nvPicPr>
      <xdr:blipFill>
        <a:blip xmlns:r="http://schemas.openxmlformats.org/officeDocument/2006/relationships" r:embed="rId14" cstate="print"/>
        <a:srcRect/>
        <a:stretch>
          <a:fillRect/>
        </a:stretch>
      </xdr:blipFill>
      <xdr:spPr bwMode="auto">
        <a:xfrm>
          <a:off x="7905750" y="37204650"/>
          <a:ext cx="1323975" cy="314325"/>
        </a:xfrm>
        <a:prstGeom prst="rect">
          <a:avLst/>
        </a:prstGeom>
        <a:noFill/>
        <a:ln w="9525">
          <a:noFill/>
          <a:miter lim="800000"/>
          <a:headEnd/>
          <a:tailEnd/>
        </a:ln>
      </xdr:spPr>
    </xdr:pic>
    <xdr:clientData/>
  </xdr:twoCellAnchor>
  <xdr:twoCellAnchor editAs="oneCell">
    <xdr:from>
      <xdr:col>1</xdr:col>
      <xdr:colOff>0</xdr:colOff>
      <xdr:row>231</xdr:row>
      <xdr:rowOff>0</xdr:rowOff>
    </xdr:from>
    <xdr:to>
      <xdr:col>2</xdr:col>
      <xdr:colOff>342900</xdr:colOff>
      <xdr:row>233</xdr:row>
      <xdr:rowOff>180975</xdr:rowOff>
    </xdr:to>
    <xdr:pic>
      <xdr:nvPicPr>
        <xdr:cNvPr id="1043" name="Imagen 28"/>
        <xdr:cNvPicPr>
          <a:picLocks noChangeAspect="1"/>
        </xdr:cNvPicPr>
      </xdr:nvPicPr>
      <xdr:blipFill>
        <a:blip xmlns:r="http://schemas.openxmlformats.org/officeDocument/2006/relationships" r:embed="rId15" cstate="print"/>
        <a:srcRect/>
        <a:stretch>
          <a:fillRect/>
        </a:stretch>
      </xdr:blipFill>
      <xdr:spPr bwMode="auto">
        <a:xfrm>
          <a:off x="762000" y="44634150"/>
          <a:ext cx="1104900" cy="561975"/>
        </a:xfrm>
        <a:prstGeom prst="rect">
          <a:avLst/>
        </a:prstGeom>
        <a:noFill/>
        <a:ln w="9525">
          <a:noFill/>
          <a:miter lim="800000"/>
          <a:headEnd/>
          <a:tailEnd/>
        </a:ln>
      </xdr:spPr>
    </xdr:pic>
    <xdr:clientData/>
  </xdr:twoCellAnchor>
  <xdr:twoCellAnchor editAs="oneCell">
    <xdr:from>
      <xdr:col>6</xdr:col>
      <xdr:colOff>0</xdr:colOff>
      <xdr:row>228</xdr:row>
      <xdr:rowOff>0</xdr:rowOff>
    </xdr:from>
    <xdr:to>
      <xdr:col>8</xdr:col>
      <xdr:colOff>180975</xdr:colOff>
      <xdr:row>229</xdr:row>
      <xdr:rowOff>133350</xdr:rowOff>
    </xdr:to>
    <xdr:pic>
      <xdr:nvPicPr>
        <xdr:cNvPr id="1044" name="Imagen 32"/>
        <xdr:cNvPicPr>
          <a:picLocks noChangeAspect="1"/>
        </xdr:cNvPicPr>
      </xdr:nvPicPr>
      <xdr:blipFill>
        <a:blip xmlns:r="http://schemas.openxmlformats.org/officeDocument/2006/relationships" r:embed="rId16" cstate="print"/>
        <a:srcRect/>
        <a:stretch>
          <a:fillRect/>
        </a:stretch>
      </xdr:blipFill>
      <xdr:spPr bwMode="auto">
        <a:xfrm>
          <a:off x="4800600" y="44062650"/>
          <a:ext cx="1704975" cy="323850"/>
        </a:xfrm>
        <a:prstGeom prst="rect">
          <a:avLst/>
        </a:prstGeom>
        <a:noFill/>
        <a:ln w="9525">
          <a:noFill/>
          <a:miter lim="800000"/>
          <a:headEnd/>
          <a:tailEnd/>
        </a:ln>
      </xdr:spPr>
    </xdr:pic>
    <xdr:clientData/>
  </xdr:twoCellAnchor>
  <xdr:twoCellAnchor>
    <xdr:from>
      <xdr:col>1</xdr:col>
      <xdr:colOff>563880</xdr:colOff>
      <xdr:row>238</xdr:row>
      <xdr:rowOff>106680</xdr:rowOff>
    </xdr:from>
    <xdr:to>
      <xdr:col>2</xdr:col>
      <xdr:colOff>670560</xdr:colOff>
      <xdr:row>244</xdr:row>
      <xdr:rowOff>137160</xdr:rowOff>
    </xdr:to>
    <xdr:sp macro="" textlink="">
      <xdr:nvSpPr>
        <xdr:cNvPr id="34" name="Llaves 33">
          <a:extLst>
            <a:ext uri="{FF2B5EF4-FFF2-40B4-BE49-F238E27FC236}"/>
          </a:extLst>
        </xdr:cNvPr>
        <xdr:cNvSpPr/>
      </xdr:nvSpPr>
      <xdr:spPr>
        <a:xfrm>
          <a:off x="9608820" y="6873240"/>
          <a:ext cx="899160" cy="1127760"/>
        </a:xfrm>
        <a:prstGeom prst="bracePair">
          <a:avLst/>
        </a:prstGeom>
        <a:ln w="12700"/>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endParaRPr lang="es-ES_tradnl"/>
        </a:p>
      </xdr:txBody>
    </xdr:sp>
    <xdr:clientData/>
  </xdr:twoCellAnchor>
  <xdr:twoCellAnchor editAs="oneCell">
    <xdr:from>
      <xdr:col>1</xdr:col>
      <xdr:colOff>0</xdr:colOff>
      <xdr:row>285</xdr:row>
      <xdr:rowOff>0</xdr:rowOff>
    </xdr:from>
    <xdr:to>
      <xdr:col>4</xdr:col>
      <xdr:colOff>66675</xdr:colOff>
      <xdr:row>293</xdr:row>
      <xdr:rowOff>57150</xdr:rowOff>
    </xdr:to>
    <xdr:pic>
      <xdr:nvPicPr>
        <xdr:cNvPr id="1046" name="Imagen 34"/>
        <xdr:cNvPicPr>
          <a:picLocks noChangeAspect="1"/>
        </xdr:cNvPicPr>
      </xdr:nvPicPr>
      <xdr:blipFill>
        <a:blip xmlns:r="http://schemas.openxmlformats.org/officeDocument/2006/relationships" r:embed="rId17" cstate="print"/>
        <a:srcRect/>
        <a:stretch>
          <a:fillRect/>
        </a:stretch>
      </xdr:blipFill>
      <xdr:spPr bwMode="auto">
        <a:xfrm>
          <a:off x="762000" y="55140225"/>
          <a:ext cx="2581275" cy="1581150"/>
        </a:xfrm>
        <a:prstGeom prst="rect">
          <a:avLst/>
        </a:prstGeom>
        <a:noFill/>
        <a:ln w="9525">
          <a:noFill/>
          <a:miter lim="800000"/>
          <a:headEnd/>
          <a:tailEnd/>
        </a:ln>
      </xdr:spPr>
    </xdr:pic>
    <xdr:clientData/>
  </xdr:twoCellAnchor>
  <xdr:twoCellAnchor editAs="oneCell">
    <xdr:from>
      <xdr:col>5</xdr:col>
      <xdr:colOff>0</xdr:colOff>
      <xdr:row>295</xdr:row>
      <xdr:rowOff>0</xdr:rowOff>
    </xdr:from>
    <xdr:to>
      <xdr:col>7</xdr:col>
      <xdr:colOff>590550</xdr:colOff>
      <xdr:row>297</xdr:row>
      <xdr:rowOff>19050</xdr:rowOff>
    </xdr:to>
    <xdr:pic>
      <xdr:nvPicPr>
        <xdr:cNvPr id="1047" name="Imagen 35"/>
        <xdr:cNvPicPr>
          <a:picLocks noChangeAspect="1"/>
        </xdr:cNvPicPr>
      </xdr:nvPicPr>
      <xdr:blipFill>
        <a:blip xmlns:r="http://schemas.openxmlformats.org/officeDocument/2006/relationships" r:embed="rId18" cstate="print"/>
        <a:srcRect/>
        <a:stretch>
          <a:fillRect/>
        </a:stretch>
      </xdr:blipFill>
      <xdr:spPr bwMode="auto">
        <a:xfrm>
          <a:off x="4038600" y="57045225"/>
          <a:ext cx="2114550" cy="400050"/>
        </a:xfrm>
        <a:prstGeom prst="rect">
          <a:avLst/>
        </a:prstGeom>
        <a:noFill/>
        <a:ln w="9525">
          <a:noFill/>
          <a:miter lim="800000"/>
          <a:headEnd/>
          <a:tailEnd/>
        </a:ln>
      </xdr:spPr>
    </xdr:pic>
    <xdr:clientData/>
  </xdr:twoCellAnchor>
  <xdr:twoCellAnchor editAs="oneCell">
    <xdr:from>
      <xdr:col>1</xdr:col>
      <xdr:colOff>95250</xdr:colOff>
      <xdr:row>328</xdr:row>
      <xdr:rowOff>123825</xdr:rowOff>
    </xdr:from>
    <xdr:to>
      <xdr:col>1</xdr:col>
      <xdr:colOff>723900</xdr:colOff>
      <xdr:row>332</xdr:row>
      <xdr:rowOff>19050</xdr:rowOff>
    </xdr:to>
    <xdr:pic>
      <xdr:nvPicPr>
        <xdr:cNvPr id="1048" name="Imagen 36"/>
        <xdr:cNvPicPr>
          <a:picLocks noChangeAspect="1"/>
        </xdr:cNvPicPr>
      </xdr:nvPicPr>
      <xdr:blipFill>
        <a:blip xmlns:r="http://schemas.openxmlformats.org/officeDocument/2006/relationships" r:embed="rId19" cstate="print"/>
        <a:srcRect/>
        <a:stretch>
          <a:fillRect/>
        </a:stretch>
      </xdr:blipFill>
      <xdr:spPr bwMode="auto">
        <a:xfrm>
          <a:off x="857250" y="63474600"/>
          <a:ext cx="628650" cy="6572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B2:O347"/>
  <sheetViews>
    <sheetView showGridLines="0" tabSelected="1" workbookViewId="0">
      <selection activeCell="L12" sqref="L12"/>
    </sheetView>
  </sheetViews>
  <sheetFormatPr baseColWidth="10" defaultRowHeight="15"/>
  <cols>
    <col min="3" max="3" width="14.85546875" bestFit="1" customWidth="1"/>
    <col min="9" max="9" width="12.28515625" customWidth="1"/>
    <col min="13" max="13" width="18.5703125" customWidth="1"/>
  </cols>
  <sheetData>
    <row r="2" spans="2:11" ht="28.5">
      <c r="D2" s="85" t="s">
        <v>35</v>
      </c>
      <c r="E2" s="85"/>
      <c r="F2" s="85"/>
      <c r="G2" s="85"/>
      <c r="H2" s="85"/>
      <c r="I2" s="85"/>
    </row>
    <row r="3" spans="2:11" ht="28.5">
      <c r="D3" s="25"/>
      <c r="E3" s="25"/>
      <c r="F3" s="25"/>
      <c r="G3" s="25"/>
      <c r="H3" s="25"/>
      <c r="I3" s="25"/>
    </row>
    <row r="4" spans="2:11" ht="15.75" thickBot="1"/>
    <row r="5" spans="2:11">
      <c r="B5" s="14"/>
      <c r="C5" s="15"/>
      <c r="D5" s="15"/>
      <c r="E5" s="16"/>
      <c r="F5" s="16"/>
      <c r="G5" s="16"/>
      <c r="H5" s="16"/>
      <c r="I5" s="16"/>
      <c r="J5" s="16"/>
      <c r="K5" s="17"/>
    </row>
    <row r="6" spans="2:11">
      <c r="B6" s="18"/>
      <c r="C6" s="19"/>
      <c r="D6" s="26"/>
      <c r="K6" s="20"/>
    </row>
    <row r="7" spans="2:11" ht="15.75" thickBot="1">
      <c r="B7" s="21"/>
      <c r="C7" s="22"/>
      <c r="D7" s="27"/>
      <c r="E7" s="23"/>
      <c r="F7" s="23"/>
      <c r="G7" s="23"/>
      <c r="H7" s="23"/>
      <c r="I7" s="23"/>
      <c r="J7" s="23"/>
      <c r="K7" s="24"/>
    </row>
    <row r="9" spans="2:11">
      <c r="B9" s="12" t="s">
        <v>36</v>
      </c>
    </row>
    <row r="11" spans="2:11" ht="15.75">
      <c r="B11" s="13" t="s">
        <v>0</v>
      </c>
    </row>
    <row r="12" spans="2:11">
      <c r="B12" t="s">
        <v>1</v>
      </c>
    </row>
    <row r="13" spans="2:11">
      <c r="B13" t="s">
        <v>2</v>
      </c>
    </row>
    <row r="14" spans="2:11">
      <c r="B14" s="1" t="s">
        <v>7</v>
      </c>
      <c r="C14" t="s">
        <v>3</v>
      </c>
    </row>
    <row r="15" spans="2:11">
      <c r="B15" s="1" t="s">
        <v>7</v>
      </c>
      <c r="C15" t="s">
        <v>4</v>
      </c>
    </row>
    <row r="17" spans="2:12">
      <c r="B17" t="s">
        <v>5</v>
      </c>
    </row>
    <row r="18" spans="2:12">
      <c r="B18" t="s">
        <v>6</v>
      </c>
    </row>
    <row r="20" spans="2:12" ht="15.75">
      <c r="B20" s="13" t="s">
        <v>8</v>
      </c>
    </row>
    <row r="21" spans="2:12">
      <c r="B21" t="s">
        <v>9</v>
      </c>
    </row>
    <row r="22" spans="2:12">
      <c r="B22" t="s">
        <v>10</v>
      </c>
    </row>
    <row r="24" spans="2:12" ht="15.75">
      <c r="B24" s="13" t="s">
        <v>11</v>
      </c>
    </row>
    <row r="25" spans="2:12">
      <c r="B25" t="s">
        <v>17</v>
      </c>
    </row>
    <row r="26" spans="2:12">
      <c r="B26" t="s">
        <v>12</v>
      </c>
    </row>
    <row r="28" spans="2:12">
      <c r="C28" s="2" t="s">
        <v>13</v>
      </c>
      <c r="E28" s="2" t="s">
        <v>14</v>
      </c>
      <c r="F28" s="3">
        <v>578</v>
      </c>
      <c r="H28" s="5" t="s">
        <v>15</v>
      </c>
      <c r="I28" s="4">
        <v>3550</v>
      </c>
      <c r="K28" s="5" t="s">
        <v>16</v>
      </c>
      <c r="L28" s="6">
        <v>258662.5</v>
      </c>
    </row>
    <row r="30" spans="2:12">
      <c r="B30" t="s">
        <v>18</v>
      </c>
    </row>
    <row r="31" spans="2:12">
      <c r="B31" t="s">
        <v>20</v>
      </c>
    </row>
    <row r="32" spans="2:12">
      <c r="B32" t="s">
        <v>19</v>
      </c>
    </row>
    <row r="34" spans="2:7" ht="15.75">
      <c r="B34" s="13" t="s">
        <v>21</v>
      </c>
    </row>
    <row r="35" spans="2:7">
      <c r="B35" t="s">
        <v>23</v>
      </c>
    </row>
    <row r="36" spans="2:7">
      <c r="B36" t="s">
        <v>22</v>
      </c>
    </row>
    <row r="38" spans="2:7" ht="30">
      <c r="C38" s="8" t="s">
        <v>24</v>
      </c>
      <c r="D38" s="8" t="s">
        <v>25</v>
      </c>
      <c r="E38" s="8" t="s">
        <v>27</v>
      </c>
      <c r="F38" s="8" t="s">
        <v>26</v>
      </c>
      <c r="G38" s="8" t="s">
        <v>28</v>
      </c>
    </row>
    <row r="39" spans="2:7">
      <c r="C39" s="7">
        <v>2014</v>
      </c>
      <c r="D39" s="10">
        <v>2600</v>
      </c>
      <c r="E39" s="7">
        <v>1</v>
      </c>
      <c r="F39" s="7">
        <v>2600</v>
      </c>
      <c r="G39" s="7">
        <v>1</v>
      </c>
    </row>
    <row r="40" spans="2:7">
      <c r="C40" s="7">
        <v>2015</v>
      </c>
      <c r="D40" s="10">
        <v>3250</v>
      </c>
      <c r="E40" s="7">
        <v>2</v>
      </c>
      <c r="F40" s="7">
        <v>6500</v>
      </c>
      <c r="G40" s="7">
        <v>4</v>
      </c>
    </row>
    <row r="41" spans="2:7">
      <c r="C41" s="7">
        <v>2016</v>
      </c>
      <c r="D41" s="10">
        <v>4725</v>
      </c>
      <c r="E41" s="7">
        <v>3</v>
      </c>
      <c r="F41" s="7">
        <v>14175</v>
      </c>
      <c r="G41" s="7">
        <v>9</v>
      </c>
    </row>
    <row r="42" spans="2:7">
      <c r="C42" s="7">
        <v>2017</v>
      </c>
      <c r="D42" s="10">
        <v>4655</v>
      </c>
      <c r="E42" s="7">
        <v>4</v>
      </c>
      <c r="F42" s="7">
        <v>18620</v>
      </c>
      <c r="G42" s="7">
        <v>16</v>
      </c>
    </row>
    <row r="43" spans="2:7">
      <c r="C43" s="7">
        <v>2018</v>
      </c>
      <c r="D43" s="10">
        <v>4550</v>
      </c>
      <c r="E43" s="7">
        <v>5</v>
      </c>
      <c r="F43" s="7">
        <v>22750</v>
      </c>
      <c r="G43" s="7">
        <v>25</v>
      </c>
    </row>
    <row r="44" spans="2:7">
      <c r="D44" s="11">
        <v>19780</v>
      </c>
      <c r="E44" s="9">
        <v>15</v>
      </c>
      <c r="F44" s="9">
        <v>64645</v>
      </c>
      <c r="G44" s="9">
        <v>55</v>
      </c>
    </row>
    <row r="46" spans="2:7">
      <c r="B46" t="s">
        <v>29</v>
      </c>
    </row>
    <row r="47" spans="2:7">
      <c r="B47" t="s">
        <v>32</v>
      </c>
    </row>
    <row r="49" spans="2:5" ht="15.75">
      <c r="B49" s="13" t="s">
        <v>30</v>
      </c>
    </row>
    <row r="50" spans="2:5">
      <c r="B50" t="s">
        <v>31</v>
      </c>
    </row>
    <row r="51" spans="2:5">
      <c r="B51" t="s">
        <v>33</v>
      </c>
    </row>
    <row r="52" spans="2:5">
      <c r="B52" t="s">
        <v>34</v>
      </c>
    </row>
    <row r="56" spans="2:5" ht="15.75">
      <c r="B56" s="53" t="s">
        <v>0</v>
      </c>
    </row>
    <row r="58" spans="2:5">
      <c r="B58" s="89" t="s">
        <v>37</v>
      </c>
      <c r="C58" s="89"/>
      <c r="D58" s="90" t="s">
        <v>38</v>
      </c>
      <c r="E58" s="89"/>
    </row>
    <row r="59" spans="2:5">
      <c r="D59" s="28"/>
      <c r="E59" s="29"/>
    </row>
    <row r="60" spans="2:5">
      <c r="B60" t="s">
        <v>39</v>
      </c>
      <c r="C60">
        <v>10</v>
      </c>
      <c r="D60" s="28" t="s">
        <v>39</v>
      </c>
      <c r="E60" s="29">
        <v>8</v>
      </c>
    </row>
    <row r="61" spans="2:5">
      <c r="B61" s="2" t="s">
        <v>40</v>
      </c>
      <c r="C61">
        <v>158.5</v>
      </c>
      <c r="D61" s="30" t="s">
        <v>40</v>
      </c>
      <c r="E61" s="29">
        <v>197.7</v>
      </c>
    </row>
    <row r="62" spans="2:5">
      <c r="B62" t="s">
        <v>41</v>
      </c>
      <c r="C62">
        <v>22</v>
      </c>
      <c r="D62" s="28" t="s">
        <v>41</v>
      </c>
      <c r="E62" s="29">
        <v>25</v>
      </c>
    </row>
    <row r="63" spans="2:5">
      <c r="D63" s="28"/>
      <c r="E63" s="29"/>
    </row>
    <row r="65" spans="2:7">
      <c r="C65" s="32" t="s">
        <v>42</v>
      </c>
      <c r="D65" s="3">
        <v>0.05</v>
      </c>
    </row>
    <row r="67" spans="2:7">
      <c r="B67" s="33" t="s">
        <v>43</v>
      </c>
      <c r="C67" s="2" t="s">
        <v>44</v>
      </c>
    </row>
    <row r="69" spans="2:7">
      <c r="C69" s="34" t="s">
        <v>45</v>
      </c>
    </row>
    <row r="71" spans="2:7">
      <c r="C71" t="s">
        <v>46</v>
      </c>
      <c r="D71" s="2" t="s">
        <v>50</v>
      </c>
      <c r="E71" t="s">
        <v>47</v>
      </c>
    </row>
    <row r="72" spans="2:7">
      <c r="C72" t="s">
        <v>48</v>
      </c>
      <c r="D72" s="2" t="s">
        <v>51</v>
      </c>
      <c r="E72" t="s">
        <v>49</v>
      </c>
    </row>
    <row r="74" spans="2:7">
      <c r="C74" s="33" t="s">
        <v>52</v>
      </c>
    </row>
    <row r="76" spans="2:7">
      <c r="F76" t="s">
        <v>57</v>
      </c>
      <c r="G76" s="36">
        <f>1*((C62^2)/(E62^2))</f>
        <v>0.77439999999999998</v>
      </c>
    </row>
    <row r="81" spans="3:13">
      <c r="F81" t="s">
        <v>53</v>
      </c>
      <c r="G81">
        <f>C60-1</f>
        <v>9</v>
      </c>
    </row>
    <row r="82" spans="3:13">
      <c r="F82" t="s">
        <v>54</v>
      </c>
      <c r="G82">
        <f>E60-1</f>
        <v>7</v>
      </c>
    </row>
    <row r="85" spans="3:13">
      <c r="C85" t="s">
        <v>58</v>
      </c>
      <c r="K85" s="32" t="s">
        <v>55</v>
      </c>
      <c r="M85" s="32" t="s">
        <v>56</v>
      </c>
    </row>
    <row r="86" spans="3:13">
      <c r="C86" t="s">
        <v>59</v>
      </c>
      <c r="K86" s="3">
        <f>D65/2</f>
        <v>2.5000000000000001E-2</v>
      </c>
      <c r="L86" s="3"/>
      <c r="M86" s="3">
        <f>1-K86</f>
        <v>0.97499999999999998</v>
      </c>
    </row>
    <row r="89" spans="3:13">
      <c r="L89" s="37">
        <v>0.77439999999999998</v>
      </c>
    </row>
    <row r="91" spans="3:13">
      <c r="C91" s="34" t="s">
        <v>60</v>
      </c>
    </row>
    <row r="93" spans="3:13">
      <c r="C93" s="2" t="s">
        <v>44</v>
      </c>
      <c r="D93" t="s">
        <v>63</v>
      </c>
    </row>
    <row r="94" spans="3:13">
      <c r="C94" s="2" t="s">
        <v>61</v>
      </c>
      <c r="D94" t="s">
        <v>64</v>
      </c>
    </row>
    <row r="95" spans="3:13">
      <c r="C95" s="2" t="s">
        <v>62</v>
      </c>
      <c r="D95" t="s">
        <v>64</v>
      </c>
    </row>
    <row r="96" spans="3:13">
      <c r="K96" s="45" t="s">
        <v>74</v>
      </c>
    </row>
    <row r="97" spans="3:15">
      <c r="C97" t="s">
        <v>46</v>
      </c>
      <c r="D97" s="2" t="s">
        <v>65</v>
      </c>
      <c r="F97" s="2" t="s">
        <v>66</v>
      </c>
      <c r="K97" s="3">
        <f>D65</f>
        <v>0.05</v>
      </c>
    </row>
    <row r="98" spans="3:15">
      <c r="C98" t="s">
        <v>48</v>
      </c>
      <c r="D98" s="2" t="s">
        <v>44</v>
      </c>
      <c r="F98" s="2" t="s">
        <v>67</v>
      </c>
    </row>
    <row r="99" spans="3:15">
      <c r="L99" s="28"/>
    </row>
    <row r="100" spans="3:15">
      <c r="L100" s="28"/>
    </row>
    <row r="101" spans="3:15">
      <c r="C101" s="33" t="s">
        <v>68</v>
      </c>
      <c r="L101" s="43"/>
      <c r="M101" s="42"/>
      <c r="N101" s="42"/>
    </row>
    <row r="102" spans="3:15">
      <c r="K102" s="41" t="s">
        <v>72</v>
      </c>
      <c r="L102" s="91" t="s">
        <v>73</v>
      </c>
      <c r="M102" s="92"/>
      <c r="N102" s="92"/>
      <c r="O102" s="92"/>
    </row>
    <row r="103" spans="3:15">
      <c r="G103" t="s">
        <v>70</v>
      </c>
      <c r="H103" s="39">
        <f>((C62^2)*(C60-1))+((E62^2)*(E60-1))</f>
        <v>8731</v>
      </c>
      <c r="L103" s="28"/>
    </row>
    <row r="104" spans="3:15">
      <c r="H104" s="3">
        <f>C60+E60-2</f>
        <v>16</v>
      </c>
      <c r="L104" s="28"/>
    </row>
    <row r="105" spans="3:15">
      <c r="H105" s="3"/>
    </row>
    <row r="106" spans="3:15">
      <c r="G106" t="s">
        <v>70</v>
      </c>
      <c r="H106" s="41">
        <f>H103/H104</f>
        <v>545.6875</v>
      </c>
      <c r="K106">
        <f>__xlfn.T.INV(K97,N106)</f>
        <v>-1.7458836762762506</v>
      </c>
      <c r="M106" t="s">
        <v>75</v>
      </c>
      <c r="N106">
        <f>C60+E60-2</f>
        <v>16</v>
      </c>
    </row>
    <row r="110" spans="3:15">
      <c r="C110" t="s">
        <v>69</v>
      </c>
      <c r="G110" t="s">
        <v>71</v>
      </c>
      <c r="H110" s="38">
        <f>(C61-E61)-0</f>
        <v>-39.199999999999989</v>
      </c>
    </row>
    <row r="111" spans="3:15">
      <c r="H111">
        <f>SQRT((H106/C60)+(H106/E60))</f>
        <v>11.080599600202147</v>
      </c>
    </row>
    <row r="113" spans="2:15">
      <c r="G113" t="s">
        <v>71</v>
      </c>
      <c r="H113" s="36">
        <f>H110/H111</f>
        <v>-3.53771469183715</v>
      </c>
    </row>
    <row r="117" spans="2:15">
      <c r="C117" t="s">
        <v>76</v>
      </c>
    </row>
    <row r="118" spans="2:15">
      <c r="C118" t="s">
        <v>77</v>
      </c>
    </row>
    <row r="121" spans="2:15">
      <c r="B121" s="33" t="s">
        <v>78</v>
      </c>
      <c r="C121" s="33" t="s">
        <v>79</v>
      </c>
      <c r="F121" s="93" t="s">
        <v>87</v>
      </c>
      <c r="G121" s="93"/>
      <c r="H121" s="93"/>
      <c r="I121" s="93"/>
    </row>
    <row r="123" spans="2:15">
      <c r="C123" s="2" t="s">
        <v>80</v>
      </c>
      <c r="K123" s="50" t="s">
        <v>85</v>
      </c>
      <c r="L123" s="3"/>
      <c r="M123" s="3"/>
      <c r="N123" s="3"/>
      <c r="O123" s="5" t="s">
        <v>86</v>
      </c>
    </row>
    <row r="124" spans="2:15">
      <c r="K124" s="3">
        <v>2.5000000000000001E-2</v>
      </c>
      <c r="L124" s="3"/>
      <c r="M124" s="3"/>
      <c r="N124" s="3"/>
      <c r="O124" s="3">
        <v>0.97499999999999998</v>
      </c>
    </row>
    <row r="125" spans="2:15">
      <c r="C125" s="37" t="s">
        <v>81</v>
      </c>
      <c r="D125" s="3">
        <f>1-D126</f>
        <v>0.95</v>
      </c>
    </row>
    <row r="126" spans="2:15">
      <c r="C126" s="46" t="s">
        <v>82</v>
      </c>
      <c r="D126" s="3">
        <v>0.05</v>
      </c>
      <c r="L126" s="28"/>
      <c r="O126" s="28"/>
    </row>
    <row r="127" spans="2:15">
      <c r="C127" s="46" t="s">
        <v>83</v>
      </c>
      <c r="D127" s="3">
        <f>D126/2</f>
        <v>2.5000000000000001E-2</v>
      </c>
      <c r="L127" s="28"/>
      <c r="O127" s="28"/>
    </row>
    <row r="128" spans="2:15">
      <c r="C128" s="46" t="s">
        <v>84</v>
      </c>
      <c r="D128" s="3">
        <f>1-D127</f>
        <v>0.97499999999999998</v>
      </c>
      <c r="L128" s="43"/>
      <c r="M128" s="42"/>
      <c r="N128" s="42"/>
      <c r="O128" s="28"/>
    </row>
    <row r="129" spans="2:15">
      <c r="K129" s="41"/>
      <c r="L129" s="47"/>
      <c r="M129" s="48"/>
      <c r="N129" s="48"/>
      <c r="O129" s="49"/>
    </row>
    <row r="130" spans="2:15">
      <c r="L130" s="28"/>
      <c r="O130" s="28"/>
    </row>
    <row r="131" spans="2:15">
      <c r="L131" s="28"/>
      <c r="O131" s="28"/>
    </row>
    <row r="133" spans="2:15">
      <c r="J133" t="s">
        <v>27</v>
      </c>
      <c r="K133" s="3">
        <f>__xlfn.T.INV(K124,M135)</f>
        <v>-2.119905299221255</v>
      </c>
      <c r="L133" s="3"/>
      <c r="M133" s="3"/>
      <c r="N133" s="3"/>
      <c r="O133" s="40">
        <f>__xlfn.T.INV(O124,M135)</f>
        <v>2.119905299221255</v>
      </c>
    </row>
    <row r="134" spans="2:15">
      <c r="C134" t="s">
        <v>88</v>
      </c>
      <c r="D134" s="33">
        <f>O133*H111</f>
        <v>23.48982181101745</v>
      </c>
      <c r="F134">
        <f>SQRT(((H106/C60)+(H106/E60)))</f>
        <v>11.080599600202147</v>
      </c>
      <c r="G134">
        <f>O133*F134</f>
        <v>23.48982181101745</v>
      </c>
    </row>
    <row r="135" spans="2:15">
      <c r="L135" t="s">
        <v>75</v>
      </c>
      <c r="M135">
        <f>C60+E60-2</f>
        <v>16</v>
      </c>
    </row>
    <row r="136" spans="2:15">
      <c r="C136" t="s">
        <v>89</v>
      </c>
      <c r="D136" s="51">
        <f>(C61-E61)-D134</f>
        <v>-62.689821811017438</v>
      </c>
    </row>
    <row r="137" spans="2:15">
      <c r="D137" s="51"/>
    </row>
    <row r="138" spans="2:15">
      <c r="C138" t="s">
        <v>90</v>
      </c>
      <c r="D138" s="51">
        <f>(C61-E61)+D134</f>
        <v>-15.710178188982539</v>
      </c>
    </row>
    <row r="140" spans="2:15">
      <c r="C140" s="52" t="s">
        <v>91</v>
      </c>
      <c r="D140" s="52"/>
      <c r="E140" s="52"/>
    </row>
    <row r="143" spans="2:15" ht="15.75">
      <c r="B143" s="53" t="s">
        <v>8</v>
      </c>
    </row>
    <row r="145" spans="2:9">
      <c r="B145" t="s">
        <v>39</v>
      </c>
      <c r="C145">
        <v>9570</v>
      </c>
    </row>
    <row r="147" spans="2:9">
      <c r="B147" t="s">
        <v>89</v>
      </c>
      <c r="C147">
        <v>27.8</v>
      </c>
      <c r="E147">
        <f>C147/100</f>
        <v>0.27800000000000002</v>
      </c>
    </row>
    <row r="148" spans="2:9">
      <c r="B148" t="s">
        <v>90</v>
      </c>
      <c r="C148">
        <v>30.6</v>
      </c>
      <c r="E148">
        <f>C148/100</f>
        <v>0.30599999999999999</v>
      </c>
    </row>
    <row r="150" spans="2:9">
      <c r="B150" t="s">
        <v>92</v>
      </c>
      <c r="C150">
        <v>0.98</v>
      </c>
    </row>
    <row r="152" spans="2:9">
      <c r="B152" t="s">
        <v>93</v>
      </c>
    </row>
    <row r="158" spans="2:9">
      <c r="D158" t="s">
        <v>88</v>
      </c>
      <c r="E158">
        <f>(E148-E147)/2</f>
        <v>1.3999999999999985E-2</v>
      </c>
    </row>
    <row r="160" spans="2:9">
      <c r="H160" s="2" t="s">
        <v>99</v>
      </c>
      <c r="I160">
        <f>(E148+E147)/2</f>
        <v>0.29200000000000004</v>
      </c>
    </row>
    <row r="161" spans="2:7">
      <c r="D161" s="54" t="s">
        <v>95</v>
      </c>
      <c r="E161" s="55" t="s">
        <v>96</v>
      </c>
    </row>
    <row r="162" spans="2:7">
      <c r="D162" s="56"/>
      <c r="E162" s="57" t="s">
        <v>97</v>
      </c>
    </row>
    <row r="164" spans="2:7">
      <c r="D164" t="s">
        <v>95</v>
      </c>
      <c r="E164">
        <f>E158/SQRT(((I160*(1-I160)/C145)))</f>
        <v>3.0121455250427842</v>
      </c>
    </row>
    <row r="166" spans="2:7">
      <c r="F166" s="33" t="s">
        <v>94</v>
      </c>
    </row>
    <row r="169" spans="2:7">
      <c r="D169" t="s">
        <v>98</v>
      </c>
      <c r="E169">
        <f>E158*0.85</f>
        <v>1.1899999999999987E-2</v>
      </c>
    </row>
    <row r="171" spans="2:7">
      <c r="D171" t="s">
        <v>39</v>
      </c>
      <c r="E171" s="36">
        <f>((E164^2)*I160*(1-I160))/(E169^2)</f>
        <v>13245.674740484428</v>
      </c>
      <c r="F171" s="3" t="s">
        <v>100</v>
      </c>
      <c r="G171" s="33" t="s">
        <v>101</v>
      </c>
    </row>
    <row r="175" spans="2:7" ht="15.75">
      <c r="B175" s="53" t="s">
        <v>11</v>
      </c>
    </row>
    <row r="177" spans="2:11">
      <c r="B177" t="s">
        <v>39</v>
      </c>
      <c r="C177">
        <v>50</v>
      </c>
    </row>
    <row r="179" spans="2:11">
      <c r="B179" s="2" t="s">
        <v>13</v>
      </c>
      <c r="D179" s="2" t="s">
        <v>14</v>
      </c>
      <c r="E179" s="3">
        <v>578</v>
      </c>
      <c r="G179" s="5" t="s">
        <v>15</v>
      </c>
      <c r="H179" s="4">
        <v>3550</v>
      </c>
      <c r="J179" s="5" t="s">
        <v>16</v>
      </c>
      <c r="K179" s="6">
        <v>258662.5</v>
      </c>
    </row>
    <row r="181" spans="2:11">
      <c r="B181" s="33" t="s">
        <v>102</v>
      </c>
    </row>
    <row r="183" spans="2:11">
      <c r="B183" t="s">
        <v>105</v>
      </c>
      <c r="C183" t="s">
        <v>106</v>
      </c>
      <c r="H183" t="s">
        <v>39</v>
      </c>
      <c r="I183">
        <v>50</v>
      </c>
    </row>
    <row r="184" spans="2:11">
      <c r="B184" t="s">
        <v>107</v>
      </c>
      <c r="C184" t="s">
        <v>108</v>
      </c>
    </row>
    <row r="186" spans="2:11">
      <c r="B186" s="2" t="s">
        <v>103</v>
      </c>
      <c r="E186" s="33" t="s">
        <v>115</v>
      </c>
    </row>
    <row r="188" spans="2:11">
      <c r="B188" s="2" t="s">
        <v>104</v>
      </c>
      <c r="C188">
        <f>(-25)+(3.2*27)</f>
        <v>61.400000000000006</v>
      </c>
    </row>
    <row r="189" spans="2:11">
      <c r="H189" t="s">
        <v>117</v>
      </c>
      <c r="I189">
        <f>K179-(I183*(I191^2))</f>
        <v>6612.5</v>
      </c>
    </row>
    <row r="190" spans="2:11">
      <c r="B190" t="s">
        <v>92</v>
      </c>
      <c r="C190">
        <v>0.95</v>
      </c>
      <c r="D190" t="s">
        <v>113</v>
      </c>
      <c r="H190" t="s">
        <v>116</v>
      </c>
      <c r="I190">
        <f>+E179</f>
        <v>578</v>
      </c>
    </row>
    <row r="191" spans="2:11">
      <c r="B191" s="2" t="s">
        <v>82</v>
      </c>
      <c r="C191">
        <f>1-C190</f>
        <v>5.0000000000000044E-2</v>
      </c>
      <c r="D191" t="s">
        <v>109</v>
      </c>
      <c r="H191" s="2" t="s">
        <v>119</v>
      </c>
      <c r="I191">
        <f>H179/I183</f>
        <v>71</v>
      </c>
    </row>
    <row r="192" spans="2:11">
      <c r="B192" s="2" t="s">
        <v>83</v>
      </c>
      <c r="C192">
        <f>C191/2</f>
        <v>2.5000000000000022E-2</v>
      </c>
      <c r="D192" t="s">
        <v>110</v>
      </c>
      <c r="H192" s="2" t="s">
        <v>120</v>
      </c>
      <c r="I192">
        <v>3.2</v>
      </c>
    </row>
    <row r="193" spans="2:13">
      <c r="B193" s="2" t="s">
        <v>111</v>
      </c>
      <c r="C193">
        <f>1-C192</f>
        <v>0.97499999999999998</v>
      </c>
      <c r="D193" t="s">
        <v>112</v>
      </c>
      <c r="H193" s="2" t="s">
        <v>118</v>
      </c>
      <c r="I193">
        <v>-25</v>
      </c>
    </row>
    <row r="196" spans="2:13">
      <c r="F196" t="s">
        <v>114</v>
      </c>
      <c r="G196">
        <f>(I189-(I190*(I192^2)))/(I183-2)</f>
        <v>14.453749999999976</v>
      </c>
      <c r="K196" s="34" t="s">
        <v>122</v>
      </c>
    </row>
    <row r="198" spans="2:13">
      <c r="K198" s="34" t="s">
        <v>123</v>
      </c>
    </row>
    <row r="199" spans="2:13">
      <c r="I199" s="2"/>
      <c r="K199" s="2"/>
    </row>
    <row r="200" spans="2:13">
      <c r="G200" t="s">
        <v>121</v>
      </c>
      <c r="H200" s="34">
        <f>G196*(1+(1/I183)+(((27-K202)^2)/I190))</f>
        <v>14.967883391003435</v>
      </c>
      <c r="K200">
        <f>(-25-71)/3.2</f>
        <v>-30</v>
      </c>
      <c r="L200" s="34" t="s">
        <v>124</v>
      </c>
    </row>
    <row r="202" spans="2:13">
      <c r="K202">
        <f>-30*-1</f>
        <v>30</v>
      </c>
      <c r="L202" s="34" t="s">
        <v>125</v>
      </c>
    </row>
    <row r="205" spans="2:13">
      <c r="K205" s="33" t="s">
        <v>126</v>
      </c>
    </row>
    <row r="206" spans="2:13">
      <c r="F206" t="s">
        <v>88</v>
      </c>
      <c r="G206">
        <f>O219*SQRT(H200)</f>
        <v>7.7788138974253309</v>
      </c>
    </row>
    <row r="207" spans="2:13">
      <c r="K207" s="2" t="s">
        <v>83</v>
      </c>
      <c r="L207">
        <f>C192</f>
        <v>2.5000000000000022E-2</v>
      </c>
      <c r="M207" t="s">
        <v>110</v>
      </c>
    </row>
    <row r="208" spans="2:13">
      <c r="K208" s="2" t="s">
        <v>111</v>
      </c>
      <c r="L208">
        <f>C193</f>
        <v>0.97499999999999998</v>
      </c>
      <c r="M208" t="s">
        <v>112</v>
      </c>
    </row>
    <row r="209" spans="2:15">
      <c r="F209" t="s">
        <v>89</v>
      </c>
      <c r="G209" s="51">
        <f>C188-G206</f>
        <v>53.621186102574676</v>
      </c>
    </row>
    <row r="210" spans="2:15">
      <c r="G210" s="51"/>
      <c r="K210" t="s">
        <v>127</v>
      </c>
      <c r="L210">
        <f>I183-2</f>
        <v>48</v>
      </c>
    </row>
    <row r="211" spans="2:15">
      <c r="F211" t="s">
        <v>90</v>
      </c>
      <c r="G211" s="51">
        <f>C188+G206</f>
        <v>69.178813897425343</v>
      </c>
    </row>
    <row r="212" spans="2:15">
      <c r="K212">
        <f>+L207</f>
        <v>2.5000000000000022E-2</v>
      </c>
      <c r="O212">
        <f>+L208</f>
        <v>0.97499999999999998</v>
      </c>
    </row>
    <row r="213" spans="2:15">
      <c r="L213" s="28"/>
      <c r="N213" s="60"/>
    </row>
    <row r="214" spans="2:15">
      <c r="L214" s="28"/>
      <c r="M214" s="62"/>
      <c r="N214" s="60"/>
    </row>
    <row r="215" spans="2:15">
      <c r="F215" s="86" t="s">
        <v>128</v>
      </c>
      <c r="G215" s="86"/>
      <c r="H215" s="86"/>
      <c r="L215" s="59"/>
      <c r="M215" s="58"/>
      <c r="N215" s="61"/>
    </row>
    <row r="216" spans="2:15">
      <c r="K216" s="35"/>
      <c r="L216" s="59"/>
      <c r="M216" s="58"/>
      <c r="N216" s="61"/>
      <c r="O216" s="35"/>
    </row>
    <row r="217" spans="2:15">
      <c r="L217" s="28"/>
      <c r="N217" s="60"/>
    </row>
    <row r="219" spans="2:15">
      <c r="K219">
        <f>__xlfn.T.INV(K212,L210)</f>
        <v>-2.0106347576242314</v>
      </c>
      <c r="O219">
        <f>__xlfn.T.INV(O212,L210)</f>
        <v>2.0106347576242314</v>
      </c>
    </row>
    <row r="223" spans="2:15">
      <c r="B223" s="33" t="s">
        <v>129</v>
      </c>
    </row>
    <row r="225" spans="2:13">
      <c r="B225" s="31" t="s">
        <v>42</v>
      </c>
      <c r="C225">
        <v>0.01</v>
      </c>
    </row>
    <row r="227" spans="2:13">
      <c r="B227" s="63" t="s">
        <v>130</v>
      </c>
    </row>
    <row r="229" spans="2:13">
      <c r="B229" t="s">
        <v>131</v>
      </c>
      <c r="J229" s="3" t="s">
        <v>135</v>
      </c>
      <c r="K229" s="3" t="s">
        <v>136</v>
      </c>
      <c r="M229" s="64"/>
    </row>
    <row r="230" spans="2:13">
      <c r="B230" t="s">
        <v>132</v>
      </c>
      <c r="J230" s="3"/>
      <c r="K230" s="3"/>
    </row>
    <row r="231" spans="2:13">
      <c r="G231" s="2" t="s">
        <v>120</v>
      </c>
      <c r="H231">
        <v>3.2</v>
      </c>
      <c r="J231" s="41">
        <f>H231*H232</f>
        <v>1849.6000000000001</v>
      </c>
      <c r="K231" s="66" t="s">
        <v>137</v>
      </c>
    </row>
    <row r="232" spans="2:13">
      <c r="G232" t="s">
        <v>116</v>
      </c>
      <c r="H232">
        <v>578</v>
      </c>
      <c r="I232" s="2"/>
      <c r="J232" s="3"/>
      <c r="K232" s="5"/>
      <c r="L232" s="2"/>
    </row>
    <row r="233" spans="2:13">
      <c r="J233" s="3"/>
      <c r="K233" s="3"/>
    </row>
    <row r="235" spans="2:13">
      <c r="J235" s="5"/>
      <c r="K235" s="4"/>
    </row>
    <row r="236" spans="2:13">
      <c r="J236" s="5"/>
      <c r="K236" s="4"/>
    </row>
    <row r="237" spans="2:13">
      <c r="B237" t="s">
        <v>134</v>
      </c>
      <c r="C237" s="65">
        <f>J231/SQRT((H232*I189))</f>
        <v>0.94608695652173924</v>
      </c>
    </row>
    <row r="240" spans="2:13">
      <c r="C240" t="s">
        <v>133</v>
      </c>
    </row>
    <row r="242" spans="2:12">
      <c r="B242" s="33" t="s">
        <v>138</v>
      </c>
      <c r="D242">
        <v>0.36099999999999999</v>
      </c>
      <c r="E242" t="s">
        <v>140</v>
      </c>
      <c r="H242" t="s">
        <v>141</v>
      </c>
      <c r="J242" s="3" t="s">
        <v>100</v>
      </c>
      <c r="K242" s="33" t="s">
        <v>142</v>
      </c>
    </row>
    <row r="244" spans="2:12">
      <c r="C244" s="31" t="s">
        <v>139</v>
      </c>
    </row>
    <row r="247" spans="2:12">
      <c r="B247" s="63" t="s">
        <v>143</v>
      </c>
      <c r="H247" s="71" t="s">
        <v>153</v>
      </c>
      <c r="I247" s="35"/>
      <c r="J247" s="35"/>
    </row>
    <row r="249" spans="2:12">
      <c r="B249" s="31" t="s">
        <v>144</v>
      </c>
      <c r="C249" t="s">
        <v>63</v>
      </c>
      <c r="L249" s="3" t="s">
        <v>154</v>
      </c>
    </row>
    <row r="250" spans="2:12">
      <c r="B250" s="31" t="s">
        <v>146</v>
      </c>
      <c r="C250" t="s">
        <v>64</v>
      </c>
      <c r="L250" s="3">
        <f>1-0.01</f>
        <v>0.99</v>
      </c>
    </row>
    <row r="251" spans="2:12">
      <c r="B251" s="31" t="s">
        <v>145</v>
      </c>
      <c r="C251" t="s">
        <v>64</v>
      </c>
    </row>
    <row r="252" spans="2:12">
      <c r="L252" s="28"/>
    </row>
    <row r="253" spans="2:12">
      <c r="B253" s="31" t="s">
        <v>46</v>
      </c>
      <c r="C253" s="31" t="s">
        <v>147</v>
      </c>
      <c r="J253" s="42"/>
      <c r="L253" s="28"/>
    </row>
    <row r="254" spans="2:12">
      <c r="B254" s="31" t="s">
        <v>48</v>
      </c>
      <c r="C254" s="31" t="s">
        <v>144</v>
      </c>
      <c r="I254" s="42"/>
      <c r="J254" s="42"/>
      <c r="K254" s="42"/>
      <c r="L254" s="28"/>
    </row>
    <row r="255" spans="2:12" ht="15.75" thickBot="1">
      <c r="H255" s="87" t="s">
        <v>73</v>
      </c>
      <c r="I255" s="87"/>
      <c r="J255" s="87"/>
      <c r="K255" s="88"/>
      <c r="L255" s="72" t="s">
        <v>72</v>
      </c>
    </row>
    <row r="256" spans="2:12">
      <c r="B256" s="67" t="s">
        <v>148</v>
      </c>
      <c r="C256" s="68" t="s">
        <v>149</v>
      </c>
      <c r="E256" s="2" t="s">
        <v>151</v>
      </c>
      <c r="F256">
        <v>1.8317810000000001</v>
      </c>
      <c r="L256" s="28"/>
    </row>
    <row r="257" spans="2:12" ht="15.75" thickBot="1">
      <c r="B257" s="69"/>
      <c r="C257" s="70" t="s">
        <v>150</v>
      </c>
      <c r="E257" s="2" t="s">
        <v>152</v>
      </c>
      <c r="F257">
        <v>1.4722189999999999</v>
      </c>
    </row>
    <row r="258" spans="2:12">
      <c r="L258">
        <f>__xlfn.NORM.S.INV(L250)</f>
        <v>2.3263478740408408</v>
      </c>
    </row>
    <row r="259" spans="2:12">
      <c r="E259" s="3" t="s">
        <v>69</v>
      </c>
      <c r="F259" s="39">
        <f>F256-F257</f>
        <v>0.35956200000000016</v>
      </c>
    </row>
    <row r="260" spans="2:12">
      <c r="E260" s="3"/>
      <c r="F260" s="3">
        <f>1/SQRT((50-3))</f>
        <v>0.14586499149789456</v>
      </c>
    </row>
    <row r="261" spans="2:12">
      <c r="E261" s="3"/>
      <c r="F261" s="3"/>
    </row>
    <row r="262" spans="2:12">
      <c r="E262" s="44" t="s">
        <v>69</v>
      </c>
      <c r="F262" s="41">
        <f>F259/F260</f>
        <v>2.4650328794294012</v>
      </c>
    </row>
    <row r="265" spans="2:12">
      <c r="B265" t="s">
        <v>76</v>
      </c>
    </row>
    <row r="266" spans="2:12">
      <c r="B266" t="s">
        <v>155</v>
      </c>
    </row>
    <row r="268" spans="2:12">
      <c r="B268" s="33" t="s">
        <v>156</v>
      </c>
    </row>
    <row r="270" spans="2:12">
      <c r="B270" t="s">
        <v>134</v>
      </c>
      <c r="C270" s="65">
        <v>0.95</v>
      </c>
      <c r="E270" t="s">
        <v>157</v>
      </c>
    </row>
    <row r="271" spans="2:12">
      <c r="E271" t="s">
        <v>158</v>
      </c>
    </row>
    <row r="274" spans="2:8" ht="15.75">
      <c r="B274" s="53" t="s">
        <v>21</v>
      </c>
    </row>
    <row r="276" spans="2:8" ht="30">
      <c r="C276" s="8" t="s">
        <v>24</v>
      </c>
      <c r="D276" s="8" t="s">
        <v>25</v>
      </c>
      <c r="E276" s="8" t="s">
        <v>27</v>
      </c>
      <c r="F276" s="8" t="s">
        <v>26</v>
      </c>
      <c r="G276" s="8" t="s">
        <v>28</v>
      </c>
    </row>
    <row r="277" spans="2:8">
      <c r="C277" s="7">
        <v>2014</v>
      </c>
      <c r="D277" s="10">
        <v>2600</v>
      </c>
      <c r="E277" s="7">
        <v>1</v>
      </c>
      <c r="F277" s="7">
        <v>2600</v>
      </c>
      <c r="G277" s="7">
        <v>1</v>
      </c>
    </row>
    <row r="278" spans="2:8">
      <c r="C278" s="7">
        <v>2015</v>
      </c>
      <c r="D278" s="10">
        <v>3250</v>
      </c>
      <c r="E278" s="7">
        <v>2</v>
      </c>
      <c r="F278" s="7">
        <v>6500</v>
      </c>
      <c r="G278" s="7">
        <v>4</v>
      </c>
    </row>
    <row r="279" spans="2:8">
      <c r="C279" s="7">
        <v>2016</v>
      </c>
      <c r="D279" s="10">
        <v>4725</v>
      </c>
      <c r="E279" s="7">
        <v>3</v>
      </c>
      <c r="F279" s="7">
        <v>14175</v>
      </c>
      <c r="G279" s="7">
        <v>9</v>
      </c>
    </row>
    <row r="280" spans="2:8">
      <c r="C280" s="7">
        <v>2017</v>
      </c>
      <c r="D280" s="10">
        <v>4655</v>
      </c>
      <c r="E280" s="7">
        <v>4</v>
      </c>
      <c r="F280" s="7">
        <v>18620</v>
      </c>
      <c r="G280" s="7">
        <v>16</v>
      </c>
    </row>
    <row r="281" spans="2:8">
      <c r="C281" s="7">
        <v>2018</v>
      </c>
      <c r="D281" s="10">
        <v>4550</v>
      </c>
      <c r="E281" s="7">
        <v>5</v>
      </c>
      <c r="F281" s="7">
        <v>22750</v>
      </c>
      <c r="G281" s="7">
        <v>25</v>
      </c>
    </row>
    <row r="282" spans="2:8">
      <c r="D282" s="11">
        <v>19780</v>
      </c>
      <c r="E282" s="9">
        <v>15</v>
      </c>
      <c r="F282" s="9">
        <v>64645</v>
      </c>
      <c r="G282" s="9">
        <v>55</v>
      </c>
    </row>
    <row r="283" spans="2:8">
      <c r="D283" s="77"/>
      <c r="E283" s="78"/>
      <c r="F283" s="78"/>
      <c r="G283" s="78"/>
    </row>
    <row r="284" spans="2:8">
      <c r="B284" s="33" t="s">
        <v>159</v>
      </c>
    </row>
    <row r="285" spans="2:8">
      <c r="F285" t="s">
        <v>39</v>
      </c>
      <c r="G285">
        <v>5</v>
      </c>
    </row>
    <row r="287" spans="2:8">
      <c r="F287" t="s">
        <v>160</v>
      </c>
      <c r="H287">
        <f>E282/5</f>
        <v>3</v>
      </c>
    </row>
    <row r="288" spans="2:8">
      <c r="F288" t="s">
        <v>161</v>
      </c>
      <c r="H288">
        <f>D282/5</f>
        <v>3956</v>
      </c>
    </row>
    <row r="290" spans="2:10">
      <c r="F290" s="3" t="s">
        <v>162</v>
      </c>
      <c r="G290" s="39">
        <f>F282-(G285*H287*H288)</f>
        <v>5305</v>
      </c>
      <c r="I290" s="41" t="s">
        <v>162</v>
      </c>
      <c r="J290" s="41">
        <f>G290/G291</f>
        <v>530.5</v>
      </c>
    </row>
    <row r="291" spans="2:10">
      <c r="F291" s="3"/>
      <c r="G291" s="3">
        <f>G282-(G285*(H287^2))</f>
        <v>10</v>
      </c>
    </row>
    <row r="293" spans="2:10">
      <c r="F293" s="41" t="s">
        <v>163</v>
      </c>
      <c r="G293" s="41">
        <f>H288-(J290*H287)</f>
        <v>2364.5</v>
      </c>
    </row>
    <row r="299" spans="2:10">
      <c r="F299" s="73" t="s">
        <v>165</v>
      </c>
      <c r="G299" s="86" t="s">
        <v>164</v>
      </c>
      <c r="H299" s="86"/>
    </row>
    <row r="301" spans="2:10">
      <c r="F301" t="s">
        <v>166</v>
      </c>
    </row>
    <row r="304" spans="2:10">
      <c r="B304" s="33" t="s">
        <v>167</v>
      </c>
    </row>
    <row r="306" spans="2:7">
      <c r="B306" s="8" t="s">
        <v>24</v>
      </c>
      <c r="C306" s="9" t="s">
        <v>27</v>
      </c>
      <c r="E306" s="73" t="s">
        <v>165</v>
      </c>
      <c r="F306" s="86" t="s">
        <v>164</v>
      </c>
      <c r="G306" s="86"/>
    </row>
    <row r="307" spans="2:7">
      <c r="B307" s="7">
        <v>2014</v>
      </c>
      <c r="C307" s="7">
        <v>1</v>
      </c>
    </row>
    <row r="308" spans="2:7">
      <c r="B308" s="7">
        <v>2015</v>
      </c>
      <c r="C308" s="7">
        <v>2</v>
      </c>
      <c r="E308" s="2" t="s">
        <v>168</v>
      </c>
      <c r="F308">
        <f>G293+(J290*7)</f>
        <v>6078</v>
      </c>
    </row>
    <row r="309" spans="2:7">
      <c r="B309" s="7">
        <v>2016</v>
      </c>
      <c r="C309" s="7">
        <v>3</v>
      </c>
    </row>
    <row r="310" spans="2:7">
      <c r="B310" s="7">
        <v>2017</v>
      </c>
      <c r="C310" s="7">
        <v>4</v>
      </c>
      <c r="E310" t="s">
        <v>169</v>
      </c>
    </row>
    <row r="311" spans="2:7">
      <c r="B311" s="7">
        <v>2018</v>
      </c>
      <c r="C311" s="7">
        <v>5</v>
      </c>
    </row>
    <row r="312" spans="2:7">
      <c r="B312" s="74">
        <v>2019</v>
      </c>
      <c r="C312" s="7">
        <v>6</v>
      </c>
    </row>
    <row r="313" spans="2:7">
      <c r="B313" s="75">
        <v>2020</v>
      </c>
      <c r="C313" s="76">
        <v>7</v>
      </c>
    </row>
    <row r="316" spans="2:7" ht="15.75">
      <c r="B316" s="53" t="s">
        <v>30</v>
      </c>
    </row>
    <row r="317" spans="2:7" ht="15.75">
      <c r="B317" s="80"/>
    </row>
    <row r="318" spans="2:7">
      <c r="B318" s="2" t="s">
        <v>170</v>
      </c>
      <c r="C318">
        <v>366</v>
      </c>
    </row>
    <row r="319" spans="2:7">
      <c r="B319" s="2" t="s">
        <v>171</v>
      </c>
      <c r="C319">
        <v>72</v>
      </c>
    </row>
    <row r="321" spans="2:6">
      <c r="B321" s="33" t="s">
        <v>172</v>
      </c>
    </row>
    <row r="323" spans="2:6">
      <c r="B323" t="s">
        <v>39</v>
      </c>
      <c r="C323">
        <v>14</v>
      </c>
    </row>
    <row r="325" spans="2:6">
      <c r="B325" t="s">
        <v>176</v>
      </c>
      <c r="F325" s="79">
        <f>D327-D335</f>
        <v>0.67759475583209272</v>
      </c>
    </row>
    <row r="327" spans="2:6">
      <c r="B327" t="s">
        <v>173</v>
      </c>
      <c r="D327">
        <f>__xlfn.NORM.S.DIST(E330,1)</f>
        <v>0.96137698937313221</v>
      </c>
    </row>
    <row r="330" spans="2:6">
      <c r="D330" t="s">
        <v>95</v>
      </c>
      <c r="E330">
        <f>(400-C318)/(C319/SQRT(C323))</f>
        <v>1.7668937659765835</v>
      </c>
    </row>
    <row r="335" spans="2:6">
      <c r="B335" t="s">
        <v>174</v>
      </c>
      <c r="D335">
        <f>__xlfn.NORM.S.DIST(C337,1)</f>
        <v>0.28378223354103949</v>
      </c>
    </row>
    <row r="337" spans="2:10">
      <c r="B337" t="s">
        <v>175</v>
      </c>
      <c r="C337">
        <f>(355-C318)/(C319/SQRT(C323))</f>
        <v>-0.57164210075712996</v>
      </c>
    </row>
    <row r="339" spans="2:10">
      <c r="B339" s="33" t="s">
        <v>177</v>
      </c>
    </row>
    <row r="341" spans="2:10">
      <c r="B341" t="s">
        <v>39</v>
      </c>
      <c r="C341">
        <v>25</v>
      </c>
      <c r="F341" t="s">
        <v>178</v>
      </c>
      <c r="J341">
        <f>1-0.27</f>
        <v>0.73</v>
      </c>
    </row>
    <row r="342" spans="2:10" ht="15.75" thickBot="1"/>
    <row r="343" spans="2:10" ht="15.75" thickBot="1">
      <c r="B343" s="81" t="s">
        <v>179</v>
      </c>
      <c r="C343" s="82" t="s">
        <v>180</v>
      </c>
      <c r="I343" t="s">
        <v>95</v>
      </c>
      <c r="J343">
        <f>__xlfn.NORM.S.INV(J341)</f>
        <v>0.61281299101662734</v>
      </c>
    </row>
    <row r="345" spans="2:10">
      <c r="B345" s="83" t="s">
        <v>181</v>
      </c>
      <c r="C345" s="84">
        <f>(J343*(C319/SQRT(C341)))+C318</f>
        <v>374.82450707063941</v>
      </c>
    </row>
    <row r="347" spans="2:10">
      <c r="B347" t="s">
        <v>182</v>
      </c>
    </row>
  </sheetData>
  <mergeCells count="9">
    <mergeCell ref="L102:O102"/>
    <mergeCell ref="F121:I121"/>
    <mergeCell ref="D2:I2"/>
    <mergeCell ref="F215:H215"/>
    <mergeCell ref="H255:K255"/>
    <mergeCell ref="G299:H299"/>
    <mergeCell ref="F306:G306"/>
    <mergeCell ref="B58:C58"/>
    <mergeCell ref="D58:E58"/>
  </mergeCells>
  <phoneticPr fontId="0" type="noConversion"/>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DDA908D301DF7498608AEC8FF6A592F" ma:contentTypeVersion="7" ma:contentTypeDescription="Crear nuevo documento." ma:contentTypeScope="" ma:versionID="2d61ee7a7a557fec600d04a9833c5ba5">
  <xsd:schema xmlns:xsd="http://www.w3.org/2001/XMLSchema" xmlns:xs="http://www.w3.org/2001/XMLSchema" xmlns:p="http://schemas.microsoft.com/office/2006/metadata/properties" xmlns:ns2="f6722d91-83f5-4f95-8c32-525054022371" targetNamespace="http://schemas.microsoft.com/office/2006/metadata/properties" ma:root="true" ma:fieldsID="fe8bf4f63e804ba3c68507ff59f1af1b" ns2:_="">
    <xsd:import namespace="f6722d91-83f5-4f95-8c32-525054022371"/>
    <xsd:element name="properties">
      <xsd:complexType>
        <xsd:sequence>
          <xsd:element name="documentManagement">
            <xsd:complexType>
              <xsd:all>
                <xsd:element ref="ns2:Nro"/>
                <xsd:element ref="ns2:Unidad" minOccurs="0"/>
                <xsd:element ref="ns2:Fecha_x0020_Publicacion" minOccurs="0"/>
                <xsd:element ref="ns2:MediaServiceMetadata" minOccurs="0"/>
                <xsd:element ref="ns2:MediaServiceFastMetadata" minOccurs="0"/>
                <xsd:element ref="ns2:Vence" minOccurs="0"/>
                <xsd:element ref="ns2:Comentario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22d91-83f5-4f95-8c32-525054022371" elementFormDefault="qualified">
    <xsd:import namespace="http://schemas.microsoft.com/office/2006/documentManagement/types"/>
    <xsd:import namespace="http://schemas.microsoft.com/office/infopath/2007/PartnerControls"/>
    <xsd:element name="Nro" ma:index="8" ma:displayName="Nro" ma:default="0" ma:description="Campo utilizado para ordenar" ma:internalName="Nro" ma:percentage="FALSE">
      <xsd:simpleType>
        <xsd:restriction base="dms:Number"/>
      </xsd:simpleType>
    </xsd:element>
    <xsd:element name="Unidad" ma:index="9" nillable="true" ma:displayName="Unidad" ma:internalName="Unidad" ma:percentage="FALSE">
      <xsd:simpleType>
        <xsd:restriction base="dms:Number"/>
      </xsd:simpleType>
    </xsd:element>
    <xsd:element name="Fecha_x0020_Publicacion" ma:index="10" nillable="true" ma:displayName="Fecha Publicacion" ma:default="[today]" ma:format="DateOnly" ma:internalName="Fecha_x0020_Publicacion">
      <xsd:simpleType>
        <xsd:restriction base="dms:DateTime"/>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Vence" ma:index="13" nillable="true" ma:displayName="Vence" ma:format="DateOnly" ma:internalName="Vence">
      <xsd:simpleType>
        <xsd:restriction base="dms:DateTime"/>
      </xsd:simpleType>
    </xsd:element>
    <xsd:element name="Comentarios" ma:index="14" nillable="true" ma:displayName="Comentarios" ma:internalName="Comentarios">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Nro xmlns="f6722d91-83f5-4f95-8c32-525054022371">0</Nro>
    <Comentarios xmlns="f6722d91-83f5-4f95-8c32-525054022371" xsi:nil="true"/>
    <Fecha_x0020_Publicacion xmlns="f6722d91-83f5-4f95-8c32-525054022371">2020-11-24T03:00:00+00:00</Fecha_x0020_Publicacion>
    <Vence xmlns="f6722d91-83f5-4f95-8c32-525054022371" xsi:nil="true"/>
    <Unidad xmlns="f6722d91-83f5-4f95-8c32-525054022371" xsi:nil="true"/>
  </documentManagement>
</p:properties>
</file>

<file path=customXml/itemProps1.xml><?xml version="1.0" encoding="utf-8"?>
<ds:datastoreItem xmlns:ds="http://schemas.openxmlformats.org/officeDocument/2006/customXml" ds:itemID="{289DA159-F9A7-4ADB-BA38-4B23F4819D32}">
  <ds:schemaRefs>
    <ds:schemaRef ds:uri="http://schemas.microsoft.com/sharepoint/v3/contenttype/forms"/>
  </ds:schemaRefs>
</ds:datastoreItem>
</file>

<file path=customXml/itemProps2.xml><?xml version="1.0" encoding="utf-8"?>
<ds:datastoreItem xmlns:ds="http://schemas.openxmlformats.org/officeDocument/2006/customXml" ds:itemID="{E011F1A1-B4AD-4FF1-9F16-9A2E7729E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22d91-83f5-4f95-8c32-5250540223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F2DE3CF-A752-4DAE-AAAD-D227A0F6B531}">
  <ds:schemaRefs>
    <ds:schemaRef ds:uri="http://schemas.microsoft.com/office/2006/metadata/properties"/>
    <ds:schemaRef ds:uri="http://schemas.microsoft.com/office/infopath/2007/PartnerControls"/>
    <ds:schemaRef ds:uri="f6722d91-83f5-4f95-8c32-52505402237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Enunciado</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Agustina Villar</dc:creator>
  <cp:lastModifiedBy>WinuE</cp:lastModifiedBy>
  <dcterms:created xsi:type="dcterms:W3CDTF">2020-11-24T14:57:21Z</dcterms:created>
  <dcterms:modified xsi:type="dcterms:W3CDTF">2021-03-15T14:39:26Z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0x0101008DDA908D301DF7498608AEC8FF6A592F</vt:lpwstr>
  </property>
  <property fmtid="{D5CDD505-2E9C-101B-9397-08002B2CF9AE}" pid="3" name="Nro">
    <vt:lpwstr>0</vt:lpwstr>
  </property>
  <property fmtid="{D5CDD505-2E9C-101B-9397-08002B2CF9AE}" pid="4" name="Comentarios">
    <vt:lpwstr/>
  </property>
  <property fmtid="{D5CDD505-2E9C-101B-9397-08002B2CF9AE}" pid="5" name="Fecha Publicacion">
    <vt:lpwstr>2020-11-24T00:00:00Z</vt:lpwstr>
  </property>
  <property fmtid="{D5CDD505-2E9C-101B-9397-08002B2CF9AE}" pid="6" name="Vence">
    <vt:lpwstr/>
  </property>
  <property fmtid="{D5CDD505-2E9C-101B-9397-08002B2CF9AE}" pid="7" name="Unidad">
    <vt:lpwstr/>
  </property>
</Properties>
</file>